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10" yWindow="930" windowWidth="28035" windowHeight="12570"/>
  </bookViews>
  <sheets>
    <sheet name="LWW Premier (셋업완료)" sheetId="2" r:id="rId1"/>
    <sheet name="LWW Premier J" sheetId="1" state="hidden" r:id="rId2"/>
    <sheet name="Sheet1" sheetId="3" r:id="rId3"/>
  </sheets>
  <definedNames>
    <definedName name="_xlnm._FilterDatabase" localSheetId="0" hidden="1">'LWW Premier (셋업완료)'!$A$1:$AN$34</definedName>
    <definedName name="_xlnm._FilterDatabase" localSheetId="1" hidden="1">'LWW Premier J'!$A$1:$AN$34</definedName>
  </definedNames>
  <calcPr calcId="145621"/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2" i="3"/>
  <c r="AD60" i="2" l="1"/>
  <c r="AD59" i="2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  <c r="AD6" i="2"/>
  <c r="AD5" i="2"/>
  <c r="AD4" i="2"/>
  <c r="AD3" i="2"/>
  <c r="AD2" i="2"/>
</calcChain>
</file>

<file path=xl/sharedStrings.xml><?xml version="1.0" encoding="utf-8"?>
<sst xmlns="http://schemas.openxmlformats.org/spreadsheetml/2006/main" count="1965" uniqueCount="388">
  <si>
    <t>no</t>
    <phoneticPr fontId="3" type="noConversion"/>
  </si>
  <si>
    <t>출판사/제공사</t>
    <phoneticPr fontId="3" type="noConversion"/>
  </si>
  <si>
    <t>Database(품목명)</t>
    <phoneticPr fontId="3" type="noConversion"/>
  </si>
  <si>
    <t>Source Type</t>
    <phoneticPr fontId="3" type="noConversion"/>
  </si>
  <si>
    <t>P-ISSN</t>
    <phoneticPr fontId="3" type="noConversion"/>
  </si>
  <si>
    <t>E-ISSN</t>
    <phoneticPr fontId="3" type="noConversion"/>
  </si>
  <si>
    <t>ISBN</t>
    <phoneticPr fontId="3" type="noConversion"/>
  </si>
  <si>
    <t>Title</t>
    <phoneticPr fontId="3" type="noConversion"/>
  </si>
  <si>
    <t>Full Text Start Year</t>
    <phoneticPr fontId="3" type="noConversion"/>
  </si>
  <si>
    <t>Full Text End Year</t>
    <phoneticPr fontId="3" type="noConversion"/>
  </si>
  <si>
    <t>Citation/ Abstract Start Year</t>
    <phoneticPr fontId="0" type="noConversion"/>
  </si>
  <si>
    <t>Citation/ Abstract End Year</t>
  </si>
  <si>
    <t>Publisher</t>
    <phoneticPr fontId="3" type="noConversion"/>
  </si>
  <si>
    <t>창간호부터 현재까지 
원문제공여부</t>
    <phoneticPr fontId="4" type="noConversion"/>
  </si>
  <si>
    <t>Active
(상태)</t>
    <phoneticPr fontId="0" type="noConversion"/>
  </si>
  <si>
    <t>Embargo
(days)</t>
    <phoneticPr fontId="3" type="noConversion"/>
  </si>
  <si>
    <t>SCIE</t>
    <phoneticPr fontId="3" type="noConversion"/>
  </si>
  <si>
    <t>SSCI</t>
  </si>
  <si>
    <t>A&amp;HCI</t>
  </si>
  <si>
    <t>ESCI</t>
    <phoneticPr fontId="3" type="noConversion"/>
  </si>
  <si>
    <t>Scopus</t>
    <phoneticPr fontId="3" type="noConversion"/>
  </si>
  <si>
    <t>KCI</t>
    <phoneticPr fontId="3" type="noConversion"/>
  </si>
  <si>
    <t>KCI
등재후보</t>
    <phoneticPr fontId="3" type="noConversion"/>
  </si>
  <si>
    <t>OpenAccess
(DOAJ)</t>
  </si>
  <si>
    <t xml:space="preserve">Impact Factor </t>
    <phoneticPr fontId="3" type="noConversion"/>
  </si>
  <si>
    <t>Country</t>
    <phoneticPr fontId="3" type="noConversion"/>
  </si>
  <si>
    <t>Language</t>
    <phoneticPr fontId="3" type="noConversion"/>
  </si>
  <si>
    <t>DDC</t>
    <phoneticPr fontId="3" type="noConversion"/>
  </si>
  <si>
    <t>Subject</t>
    <phoneticPr fontId="3" type="noConversion"/>
  </si>
  <si>
    <t>URL</t>
    <phoneticPr fontId="3" type="noConversion"/>
  </si>
  <si>
    <t>e-ListPrice</t>
    <phoneticPr fontId="3" type="noConversion"/>
  </si>
  <si>
    <t>p-ListPrice</t>
    <phoneticPr fontId="3" type="noConversion"/>
  </si>
  <si>
    <t>원문 
다운건수</t>
    <phoneticPr fontId="3" type="noConversion"/>
  </si>
  <si>
    <t>non-OA 
원문 다운건수</t>
    <phoneticPr fontId="3" type="noConversion"/>
  </si>
  <si>
    <t>원문제공 건수</t>
    <phoneticPr fontId="3" type="noConversion"/>
  </si>
  <si>
    <t>non-OA
원문제공 건수</t>
    <phoneticPr fontId="3" type="noConversion"/>
  </si>
  <si>
    <t>구독옵션명
ex) Full</t>
    <phoneticPr fontId="3" type="noConversion"/>
  </si>
  <si>
    <t>신규타이틀
여부</t>
    <phoneticPr fontId="3" type="noConversion"/>
  </si>
  <si>
    <t xml:space="preserve">홀딩 기관 수 </t>
    <phoneticPr fontId="3" type="noConversion"/>
  </si>
  <si>
    <t>비고</t>
    <phoneticPr fontId="3" type="noConversion"/>
  </si>
  <si>
    <t xml:space="preserve">Ovid </t>
    <phoneticPr fontId="3" type="noConversion"/>
  </si>
  <si>
    <t>LWW Premier Journals</t>
  </si>
  <si>
    <t>Scholarly journal</t>
  </si>
  <si>
    <t>1040-2446</t>
  </si>
  <si>
    <t>Academic medicine</t>
  </si>
  <si>
    <t>Lippincott Williams &amp; Wilkins, Inc.</t>
  </si>
  <si>
    <t>Y</t>
    <phoneticPr fontId="3" type="noConversion"/>
  </si>
  <si>
    <t>Y</t>
  </si>
  <si>
    <t>N</t>
    <phoneticPr fontId="3" type="noConversion"/>
  </si>
  <si>
    <t>EN</t>
    <phoneticPr fontId="3" type="noConversion"/>
  </si>
  <si>
    <t>Medicine</t>
    <phoneticPr fontId="3" type="noConversion"/>
  </si>
  <si>
    <t>https://ovidsp.ovid.com/ovidweb.cgi?T=JS&amp;NEWS=n&amp;CSC=Y&amp;PAGE=toc&amp;D=ovft&amp;AN=00001888-000000000-00000</t>
  </si>
  <si>
    <t>0277-3732</t>
  </si>
  <si>
    <t>1537-453X</t>
  </si>
  <si>
    <t>American journal of clinical oncology</t>
  </si>
  <si>
    <t>https://ovidsp.ovid.com/ovidweb.cgi?T=JS&amp;NEWS=n&amp;CSC=Y&amp;PAGE=toc&amp;D=ovft&amp;AN=00000421-000000000-00000</t>
  </si>
  <si>
    <t>0193-1091</t>
  </si>
  <si>
    <t>1533-0311</t>
  </si>
  <si>
    <t>AMERICAN JOURNAL OF DERMATOPATHOLOGY</t>
  </si>
  <si>
    <t>https://ovidsp.ovid.com/ovidweb.cgi?T=JS&amp;NEWS=n&amp;CSC=Y&amp;PAGE=toc&amp;D=ovft&amp;AN=00000372-000000000-00000</t>
  </si>
  <si>
    <t>0894-9115</t>
  </si>
  <si>
    <t>1537-7385</t>
  </si>
  <si>
    <t>American Journal of Physical Medicine and Rehabilitation</t>
  </si>
  <si>
    <t>https://ovidsp.ovid.com/ovidweb.cgi?T=JS&amp;NEWS=n&amp;CSC=Y&amp;PAGE=toc&amp;D=ovft&amp;AN=00002060-000000000-00000</t>
  </si>
  <si>
    <t>0147-5185</t>
  </si>
  <si>
    <t>1532-0979</t>
  </si>
  <si>
    <t>American Journal of Surgical Pathology</t>
  </si>
  <si>
    <t>https://ovidsp.ovid.com/ovidweb.cgi?T=JS&amp;NEWS=n&amp;CSC=Y&amp;PAGE=toc&amp;D=ovft&amp;AN=00000478-000000000-00000</t>
  </si>
  <si>
    <t>0148-7043</t>
  </si>
  <si>
    <t>1536-3708</t>
  </si>
  <si>
    <t>Annals of Plastic Surgery</t>
  </si>
  <si>
    <t>https://ovidsp.ovid.com/ovidweb.cgi?T=JS&amp;NEWS=n&amp;CSC=Y&amp;PAGE=toc&amp;D=ovft&amp;AN=00000637-000000000-00000</t>
  </si>
  <si>
    <t>0363-9762</t>
  </si>
  <si>
    <t>1536-0229</t>
  </si>
  <si>
    <t>Clinical nuclear medicine</t>
  </si>
  <si>
    <t>https://ovidsp.ovid.com/ovidweb.cgi?T=JS&amp;NEWS=n&amp;CSC=Y&amp;PAGE=toc&amp;D=ovft&amp;AN=00003072-000000000-00000</t>
  </si>
  <si>
    <t>0009-921X</t>
  </si>
  <si>
    <t>1528-1132</t>
  </si>
  <si>
    <t>Clinical Orthopaedics &amp; Related Research</t>
  </si>
  <si>
    <t>https://ovidsp.ovid.com/ovidweb.cgi?T=JS&amp;NEWS=n&amp;CSC=Y&amp;PAGE=toc&amp;D=ovft&amp;AN=00003086-000000000-00000</t>
  </si>
  <si>
    <t>0277-3740</t>
  </si>
  <si>
    <t>1536-4798</t>
  </si>
  <si>
    <t>Cornea</t>
  </si>
  <si>
    <t>https://ovidsp.ovid.com/ovidweb.cgi?T=JS&amp;NEWS=n&amp;CSC=Y&amp;PAGE=toc&amp;D=ovft&amp;AN=00003226-000000000-00000</t>
  </si>
  <si>
    <t>0090-3493</t>
  </si>
  <si>
    <t>1530-0293</t>
  </si>
  <si>
    <t>Critical Care Medicine</t>
  </si>
  <si>
    <t>https://ovidsp.ovid.com/ovidweb.cgi?T=JS&amp;NEWS=n&amp;CSC=Y&amp;PAGE=toc&amp;D=ovft&amp;AN=00003246-000000000-00000</t>
  </si>
  <si>
    <t>0267-1379</t>
  </si>
  <si>
    <t>1531-7056</t>
  </si>
  <si>
    <t>Current opinion in gastroenterology</t>
  </si>
  <si>
    <t>https://ovidsp.ovid.com/ovidweb.cgi?T=JS&amp;NEWS=n&amp;CSC=Y&amp;PAGE=toc&amp;D=ovft&amp;AN=00001574-000000000-00000</t>
  </si>
  <si>
    <t>1040-8738</t>
  </si>
  <si>
    <t>1531-7021</t>
  </si>
  <si>
    <t>Current opinion in ophthalmology</t>
  </si>
  <si>
    <t>https://ovidsp.ovid.com/ovidweb.cgi?T=JS&amp;NEWS=n&amp;CSC=Y&amp;PAGE=toc&amp;D=ovft&amp;AN=00055735-000000000-00000</t>
  </si>
  <si>
    <t>0954-691X</t>
  </si>
  <si>
    <t>1473-5687</t>
  </si>
  <si>
    <t>European Journal of Gastroenterology and Hepatology</t>
  </si>
  <si>
    <t>https://ovidsp.ovid.com/ovidweb.cgi?T=JS&amp;NEWS=n&amp;CSC=Y&amp;PAGE=toc&amp;D=ovft&amp;AN=00042737-000000000-00000</t>
  </si>
  <si>
    <t>0020-9996</t>
  </si>
  <si>
    <t>1536-0210</t>
  </si>
  <si>
    <t>Investigative radiology</t>
  </si>
  <si>
    <t>https://ovidsp.ovid.com/ovidweb.cgi?T=JS&amp;NEWS=n&amp;CSC=Y&amp;PAGE=toc&amp;D=ovft&amp;AN=00004424-000000000-00000</t>
  </si>
  <si>
    <t>0192-0790</t>
  </si>
  <si>
    <t>1539-2031</t>
  </si>
  <si>
    <t>JOURNAL OF CLINICAL GASTROENTEROLOGY</t>
  </si>
  <si>
    <t>https://ovidsp.ovid.com/ovidweb.cgi?T=JS&amp;NEWS=n&amp;CSC=Y&amp;PAGE=toc&amp;D=ovft&amp;AN=00004836-000000000-00000</t>
  </si>
  <si>
    <t>0271-0749</t>
  </si>
  <si>
    <t>1533-712X</t>
  </si>
  <si>
    <t>JOURNAL OF CLINICAL PSYCHOPHARMACOLOGY</t>
  </si>
  <si>
    <t>https://ovidsp.ovid.com/ovidweb.cgi?T=JS&amp;NEWS=n&amp;CSC=Y&amp;PAGE=toc&amp;D=ovft&amp;AN=00004714-000000000-00000</t>
  </si>
  <si>
    <t>0363-8715</t>
  </si>
  <si>
    <t>1532-3145</t>
  </si>
  <si>
    <t>JOURNAL OF COMPUTER ASSISTED TOMOGRAPHY</t>
  </si>
  <si>
    <t>https://ovidsp.ovid.com/ovidweb.cgi?T=JS&amp;NEWS=n&amp;CSC=Y&amp;PAGE=toc&amp;D=ovft&amp;AN=00004728-000000000-00000</t>
  </si>
  <si>
    <t>1049-2275</t>
  </si>
  <si>
    <t>1536-3732</t>
  </si>
  <si>
    <t>Journal of Craniofacial Surgery</t>
  </si>
  <si>
    <t>https://ovidsp.ovid.com/ovidweb.cgi?T=JS&amp;NEWS=n&amp;CSC=Y&amp;PAGE=toc&amp;D=ovft&amp;AN=00001665-000000000-00000</t>
  </si>
  <si>
    <t>1057-0829</t>
  </si>
  <si>
    <t>1536-481X</t>
  </si>
  <si>
    <t>JOURNAL OF GLAUCOMA</t>
  </si>
  <si>
    <t>https://ovidsp.ovid.com/ovidweb.cgi?T=JS&amp;NEWS=n&amp;CSC=Y&amp;PAGE=toc&amp;D=ovft&amp;AN=00061198-000000000-00000</t>
  </si>
  <si>
    <t>0898-4921</t>
  </si>
  <si>
    <t>1537-1921</t>
  </si>
  <si>
    <t>Journal of neurosurgical anesthesiology</t>
  </si>
  <si>
    <t>https://ovidsp.ovid.com/ovidweb.cgi?T=JS&amp;NEWS=n&amp;CSC=Y&amp;PAGE=toc&amp;D=ovft&amp;AN=00008506-000000000-00000</t>
  </si>
  <si>
    <t>0025-7079</t>
  </si>
  <si>
    <t>1537-1948</t>
  </si>
  <si>
    <t>Medical care</t>
  </si>
  <si>
    <t>https://ovidsp.ovid.com/ovidweb.cgi?T=JS&amp;NEWS=n&amp;CSC=Y&amp;PAGE=toc&amp;D=ovft&amp;AN=00005650-000000000-00000</t>
  </si>
  <si>
    <t>0195-9131</t>
  </si>
  <si>
    <t>1530-0315</t>
  </si>
  <si>
    <t>Medicine and science in sports and exercise</t>
  </si>
  <si>
    <t>https://ovidsp.ovid.com/ovidweb.cgi?T=JS&amp;NEWS=n&amp;CSC=Y&amp;PAGE=toc&amp;D=ovft&amp;AN=00005768-000000000-00000</t>
  </si>
  <si>
    <t>1072-3714</t>
  </si>
  <si>
    <t>1530-0374</t>
  </si>
  <si>
    <t>Menopause</t>
  </si>
  <si>
    <t>https://ovidsp.ovid.com/ovidweb.cgi?T=JS&amp;NEWS=n&amp;CSC=Y&amp;PAGE=toc&amp;D=ovft&amp;AN=00042192-000000000-00000</t>
  </si>
  <si>
    <t>0028-3878</t>
  </si>
  <si>
    <t>1526-632X</t>
  </si>
  <si>
    <t>Neurology - Comprehensive Archive to 2016</t>
  </si>
  <si>
    <t>https://ovidsp.ovid.com/ovidweb.cgi?T=JS&amp;NEWS=n&amp;CSC=Y&amp;PAGE=toc&amp;D=ovft&amp;AN=00006114-000000000-00000</t>
  </si>
  <si>
    <t>0143-3636</t>
  </si>
  <si>
    <t>1473-5628</t>
  </si>
  <si>
    <t>Nuclear medicine communications</t>
  </si>
  <si>
    <t>https://ovidsp.ovid.com/ovidweb.cgi?T=JS&amp;NEWS=n&amp;CSC=Y&amp;PAGE=toc&amp;D=ovft&amp;AN=00006231-000000000-00000</t>
  </si>
  <si>
    <t>0029-7844</t>
  </si>
  <si>
    <t/>
  </si>
  <si>
    <t>Obstetrics and Gynecology</t>
  </si>
  <si>
    <t>https://ovidsp.ovid.com/ovidweb.cgi?T=JS&amp;NEWS=n&amp;CSC=Y&amp;PAGE=toc&amp;D=ovft&amp;AN=00006250-000000000-00000</t>
  </si>
  <si>
    <t>1040-5488</t>
  </si>
  <si>
    <t>1538-9235</t>
  </si>
  <si>
    <t>Optometry and vision science</t>
  </si>
  <si>
    <t>https://ovidsp.ovid.com/ovidweb.cgi?T=JS&amp;NEWS=n&amp;CSC=Y&amp;PAGE=toc&amp;D=ovft&amp;AN=00006324-000000000-00000</t>
  </si>
  <si>
    <t>0032-1052</t>
  </si>
  <si>
    <t>1529-4242</t>
  </si>
  <si>
    <t>Plastic and Reconstructive Surgery</t>
  </si>
  <si>
    <t>https://ovidsp.ovid.com/ovidweb.cgi?T=JS&amp;NEWS=n&amp;CSC=Y&amp;PAGE=toc&amp;D=ovft&amp;AN=00006534-000000000-00000</t>
  </si>
  <si>
    <t>0362-2436</t>
  </si>
  <si>
    <t>1528-1159</t>
  </si>
  <si>
    <t>Spine</t>
  </si>
  <si>
    <t>https://ovidsp.ovid.com/ovidweb.cgi?T=JS&amp;NEWS=n&amp;CSC=Y&amp;PAGE=toc&amp;D=ovft&amp;AN=00007632-000000000-00000</t>
  </si>
  <si>
    <t>0041-1337</t>
  </si>
  <si>
    <t>1534-6080</t>
  </si>
  <si>
    <t>Transplantation</t>
  </si>
  <si>
    <t>https://ovidsp.ovid.com/ovidweb.cgi?T=JS&amp;NEWS=n&amp;CSC=Y&amp;PAGE=toc&amp;D=ovft&amp;AN=00007890-000000000-00000</t>
  </si>
  <si>
    <t>0003-4932</t>
  </si>
  <si>
    <t>1528-1140</t>
  </si>
  <si>
    <t>Annals of Surgery</t>
  </si>
  <si>
    <t>http://ovidsp.ovid.com/ovidweb.cgi?T=JS&amp;NEWS=n&amp;CSC=Y&amp;PAGE=toc&amp;D=ovft&amp;AN=00000658-000000000-00000</t>
  </si>
  <si>
    <t>0263-6352</t>
  </si>
  <si>
    <t>1473-5598</t>
  </si>
  <si>
    <t>Journal of Hypertension</t>
  </si>
  <si>
    <t>http://ovidsp.ovid.com/ovidweb.cgi?T=JS&amp;NEWS=n&amp;CSC=Y&amp;PAGE=toc&amp;D=ovft&amp;AN=00004872-000000000-00000</t>
  </si>
  <si>
    <t>2163-0755</t>
  </si>
  <si>
    <t>Journal of Trauma and Acute Care Surgery, The</t>
  </si>
  <si>
    <t>http://ovidsp.ovid.com/ovidweb.cgi?T=JS&amp;NEWS=n&amp;CSC=Y&amp;PAGE=toc&amp;D=ovft&amp;AN=01586154-000000000-00000</t>
  </si>
  <si>
    <t>0021-9355</t>
  </si>
  <si>
    <t>1535-1386</t>
  </si>
  <si>
    <t>Journal of Bone &amp; Joint Surgery - American Volume</t>
  </si>
  <si>
    <t>http://ovidsp.ovid.com/ovidweb.cgi?T=JS&amp;NEWS=n&amp;CSC=Y&amp;PAGE=toc&amp;D=ovft&amp;AN=00004623-000000000-00000</t>
  </si>
  <si>
    <t>N</t>
    <phoneticPr fontId="3" type="noConversion"/>
  </si>
  <si>
    <t>Academic Medicine</t>
  </si>
  <si>
    <t>American Journal of Clinical Oncology</t>
  </si>
  <si>
    <t>American Journal of Optometry</t>
  </si>
  <si>
    <t>American Journal of Optometry and Archives of American Academy of Optometry</t>
  </si>
  <si>
    <t>American Journal of Optometry and Physiological Optics</t>
  </si>
  <si>
    <t>American Journal of Physical Medicine</t>
  </si>
  <si>
    <t>American Journal of Physical Medicine &amp; Rehabilitation</t>
  </si>
  <si>
    <t>Archives of Occupational Therapy</t>
  </si>
  <si>
    <t>Bulletin of the Association of American Medical Colleges</t>
  </si>
  <si>
    <t>Cancer Clinical Trials</t>
  </si>
  <si>
    <t>Clinical Nuclear Medicine</t>
  </si>
  <si>
    <t>Clinical Orthopaedics</t>
  </si>
  <si>
    <t>Current Opinion in Gastroenterology</t>
  </si>
  <si>
    <t>Current Opinion in Ophthalmology</t>
  </si>
  <si>
    <t>European Journal of Gastroenterology &amp; Hepatology</t>
  </si>
  <si>
    <t>Investigative Radiology</t>
  </si>
  <si>
    <t>Journal of Bone and Joint Surgery</t>
  </si>
  <si>
    <t>Journal of Clinical Gastroenterology</t>
  </si>
  <si>
    <t>Journal of Clinical Psychopharmacology</t>
  </si>
  <si>
    <t>Journal of Computer Assisted Tomography</t>
  </si>
  <si>
    <t>Journal of Glaucoma</t>
  </si>
  <si>
    <t>Journal of Medical Education</t>
  </si>
  <si>
    <t>Journal of Neurosurgical Anesthesiology</t>
  </si>
  <si>
    <t>Journal of the Association of American Medical Colleges</t>
  </si>
  <si>
    <t>Journal of Trauma and Acute Care Surgery</t>
  </si>
  <si>
    <t>Journal of Trauma: Injury, Infection &amp; Critical Care</t>
  </si>
  <si>
    <t>Medical Care</t>
  </si>
  <si>
    <t>Medical Education</t>
  </si>
  <si>
    <t>Medicine &amp; Science in Sports &amp; Exercise</t>
  </si>
  <si>
    <t>Medicine and Science in Sports</t>
  </si>
  <si>
    <t>Neurology</t>
  </si>
  <si>
    <t>Northwest Journal of Optometry</t>
  </si>
  <si>
    <t>Nuclear Medicine Communications</t>
  </si>
  <si>
    <t>Obstetrics &amp; Gynecology</t>
  </si>
  <si>
    <t>Occupational Therapy &amp; Rehabilitation</t>
  </si>
  <si>
    <t>Optometry and Vision Science</t>
  </si>
  <si>
    <t>Plastic &amp; Reconstructive Surgery</t>
  </si>
  <si>
    <t>Plastic and Reconstructive Surgery and the Transplantation Bulletin</t>
  </si>
  <si>
    <t>Spine: Affiliated Society Meeting Abstracts</t>
  </si>
  <si>
    <t>The American Journal of Dermatopathology</t>
  </si>
  <si>
    <t>The American Journal of Orthopedic Surgery</t>
  </si>
  <si>
    <t>The Journal of Bone &amp; Joint Surgery</t>
  </si>
  <si>
    <t>The Journal of Orthopedic Surgery</t>
  </si>
  <si>
    <t>Transactions of the ... Meeting of the American Surgical Association</t>
  </si>
  <si>
    <t>Transactions of the ... Meeting of the Southern Surgical Association</t>
  </si>
  <si>
    <t>Transactions of the American Orthopedic Association</t>
  </si>
  <si>
    <t>0002-9408</t>
  </si>
  <si>
    <t>0093-7002</t>
  </si>
  <si>
    <t>0002-9491</t>
  </si>
  <si>
    <t>0004-5616</t>
  </si>
  <si>
    <t>0190-1206</t>
  </si>
  <si>
    <t>0095-8654</t>
  </si>
  <si>
    <t>0022-2577</t>
  </si>
  <si>
    <t>0095-9545</t>
  </si>
  <si>
    <t>0022-5282</t>
  </si>
  <si>
    <t>0737-3805</t>
  </si>
  <si>
    <t>0025-7990</t>
  </si>
  <si>
    <t>1075-1270</t>
  </si>
  <si>
    <t>0096-8501</t>
  </si>
  <si>
    <t>1548-2545</t>
  </si>
  <si>
    <t>1049-1961</t>
  </si>
  <si>
    <t>0375-9229</t>
  </si>
  <si>
    <t>1545-1496</t>
  </si>
  <si>
    <t>0066-0833</t>
  </si>
  <si>
    <t>0891-3633</t>
  </si>
  <si>
    <t>1938-0623</t>
  </si>
  <si>
    <t>Wolters Kluwer Health _ Lippincott Williams &amp; Wilkins</t>
  </si>
  <si>
    <t>1989-01-01</t>
  </si>
  <si>
    <t>2016-12-01</t>
  </si>
  <si>
    <t>1982-02-01</t>
  </si>
  <si>
    <t>1925-08-01</t>
  </si>
  <si>
    <t>1940-12-01</t>
  </si>
  <si>
    <t>1941-01-01</t>
  </si>
  <si>
    <t>1973-12-01</t>
  </si>
  <si>
    <t>1974-01-01</t>
  </si>
  <si>
    <t>1988-12-01</t>
  </si>
  <si>
    <t>1952-02-01</t>
  </si>
  <si>
    <t>1987-12-01</t>
  </si>
  <si>
    <t>1988-02-01</t>
  </si>
  <si>
    <t>1977-03-01</t>
  </si>
  <si>
    <t>1978-01-01</t>
  </si>
  <si>
    <t>1885-01-01</t>
  </si>
  <si>
    <t>1922-02-01</t>
  </si>
  <si>
    <t>1924-12-01</t>
  </si>
  <si>
    <t>1926-07-01</t>
  </si>
  <si>
    <t>1928-10-01</t>
  </si>
  <si>
    <t>1978-04-01</t>
  </si>
  <si>
    <t>1981-12-01</t>
  </si>
  <si>
    <t>1976-06-01</t>
  </si>
  <si>
    <t>1953-01-01</t>
  </si>
  <si>
    <t>1962-01-01</t>
  </si>
  <si>
    <t>1963-01-01</t>
  </si>
  <si>
    <t>1982-03-01</t>
  </si>
  <si>
    <t>1973-01-01</t>
  </si>
  <si>
    <t>1985-01-01</t>
  </si>
  <si>
    <t>2016-11-01</t>
  </si>
  <si>
    <t>1990-02-01</t>
  </si>
  <si>
    <t>1993-01-01</t>
  </si>
  <si>
    <t>1966-01-01</t>
  </si>
  <si>
    <t>1948-01-01</t>
  </si>
  <si>
    <t>2016-12-21</t>
  </si>
  <si>
    <t>1979-03-01</t>
  </si>
  <si>
    <t>1981-01-01</t>
  </si>
  <si>
    <t>1977-01-01</t>
  </si>
  <si>
    <t>1990-01-01</t>
  </si>
  <si>
    <t>1992-07-01</t>
  </si>
  <si>
    <t>1983-06-01</t>
  </si>
  <si>
    <t>1951-05-01</t>
  </si>
  <si>
    <t>1989-03-01</t>
  </si>
  <si>
    <t>2016-10-01</t>
  </si>
  <si>
    <t>1929-01-01</t>
  </si>
  <si>
    <t>1950-11-01</t>
  </si>
  <si>
    <t>2012-01-01</t>
  </si>
  <si>
    <t>1961-01-01</t>
  </si>
  <si>
    <t>2011-12-01</t>
  </si>
  <si>
    <t>1951-01-01</t>
  </si>
  <si>
    <t>1951-03-01</t>
  </si>
  <si>
    <t>1980-04-01</t>
  </si>
  <si>
    <t>1969-03-01</t>
  </si>
  <si>
    <t>1979-12-01</t>
  </si>
  <si>
    <t>1994-04-01</t>
  </si>
  <si>
    <t>2012-12-11</t>
  </si>
  <si>
    <t>2013-01-01</t>
  </si>
  <si>
    <t>2016-12-13</t>
  </si>
  <si>
    <t>1924-01-01</t>
  </si>
  <si>
    <t>1925-07-01</t>
  </si>
  <si>
    <t>1980-03-01</t>
  </si>
  <si>
    <t>1925-02-01</t>
  </si>
  <si>
    <t>1951-12-01</t>
  </si>
  <si>
    <t>1926-01-01</t>
  </si>
  <si>
    <t>1946-01-01</t>
  </si>
  <si>
    <t>1957-12-01</t>
  </si>
  <si>
    <t>1958-01-01</t>
  </si>
  <si>
    <t>1961-12-01</t>
  </si>
  <si>
    <t>1976-03-01</t>
  </si>
  <si>
    <t>2016-12-15</t>
  </si>
  <si>
    <t>2001-01-01</t>
  </si>
  <si>
    <t>2016-01-01</t>
  </si>
  <si>
    <t>1979-01-01</t>
  </si>
  <si>
    <t>1903-11-01</t>
  </si>
  <si>
    <t>1918-12-01</t>
  </si>
  <si>
    <t>1922-01-01</t>
  </si>
  <si>
    <t>1947-10-01</t>
  </si>
  <si>
    <t>1919-01-01</t>
  </si>
  <si>
    <t>1921-12-01</t>
  </si>
  <si>
    <t>2003-01-01</t>
  </si>
  <si>
    <t>2010-01-01</t>
  </si>
  <si>
    <t>1889-06-01</t>
  </si>
  <si>
    <t>1902-06-01</t>
  </si>
  <si>
    <t xml:space="preserve">Ovid </t>
    <phoneticPr fontId="3" type="noConversion"/>
  </si>
  <si>
    <t>Y</t>
    <phoneticPr fontId="3" type="noConversion"/>
  </si>
  <si>
    <t>N</t>
    <phoneticPr fontId="3" type="noConversion"/>
  </si>
  <si>
    <t>EN</t>
    <phoneticPr fontId="3" type="noConversion"/>
  </si>
  <si>
    <t>Medicine</t>
    <phoneticPr fontId="3" type="noConversion"/>
  </si>
  <si>
    <t>1989-2016</t>
  </si>
  <si>
    <t>1982-2016</t>
  </si>
  <si>
    <t>1925-1940</t>
  </si>
  <si>
    <t>1941-1973</t>
  </si>
  <si>
    <t>1974-1988</t>
  </si>
  <si>
    <t>1952-1987</t>
  </si>
  <si>
    <t>1988-2016</t>
  </si>
  <si>
    <t>1977-2016</t>
  </si>
  <si>
    <t>1978-2016</t>
  </si>
  <si>
    <t>1885-2016</t>
  </si>
  <si>
    <t>1922-1924</t>
  </si>
  <si>
    <t>1926-1928</t>
  </si>
  <si>
    <t>1978-1981</t>
  </si>
  <si>
    <t>1976-2016</t>
  </si>
  <si>
    <t>1953-1962</t>
  </si>
  <si>
    <t>1963-2016</t>
  </si>
  <si>
    <t>1973-2016</t>
  </si>
  <si>
    <t>1985-2016</t>
  </si>
  <si>
    <t>1990-2016</t>
  </si>
  <si>
    <t>1993-2016</t>
  </si>
  <si>
    <t>1966-2016</t>
  </si>
  <si>
    <t>1948-2016</t>
  </si>
  <si>
    <t>1979-2016</t>
  </si>
  <si>
    <t>1981-2016</t>
  </si>
  <si>
    <t>1992-2016</t>
  </si>
  <si>
    <t>1983-2016</t>
  </si>
  <si>
    <t>1951-1988</t>
  </si>
  <si>
    <t>1929-1950</t>
  </si>
  <si>
    <t>2012-2016</t>
  </si>
  <si>
    <t>1961-2011</t>
  </si>
  <si>
    <t>1951-1951</t>
  </si>
  <si>
    <t>1980-2016</t>
  </si>
  <si>
    <t>1969-1979</t>
  </si>
  <si>
    <t>1994-2016</t>
  </si>
  <si>
    <t>1951-2012</t>
  </si>
  <si>
    <t>2013-2016</t>
  </si>
  <si>
    <t>1924-1925</t>
  </si>
  <si>
    <t>1953-2016</t>
  </si>
  <si>
    <t>1925-1951</t>
  </si>
  <si>
    <t>1926-2016</t>
  </si>
  <si>
    <t>1962-2016</t>
  </si>
  <si>
    <t>1946-1957</t>
  </si>
  <si>
    <t>1958-1961</t>
  </si>
  <si>
    <t>2001-2016</t>
  </si>
  <si>
    <t>1903-1918</t>
  </si>
  <si>
    <t>1922-1947</t>
  </si>
  <si>
    <t>1919-1921</t>
  </si>
  <si>
    <t>2003-2010</t>
  </si>
  <si>
    <t>2003-2003</t>
  </si>
  <si>
    <t>1889-1902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</si>
</sst>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yyyy"/>
    <numFmt numFmtId="177" formatCode="0.000"/>
  </numFmts>
  <fonts count="4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11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color rgb="FF0070C0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u/>
      <sz val="10"/>
      <color theme="1"/>
      <name val="맑은 고딕"/>
      <family val="3"/>
      <charset val="129"/>
      <scheme val="minor"/>
    </font>
    <font>
      <sz val="10"/>
      <color rgb="FF0070C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9"/>
      <color theme="1"/>
      <name val="나눔고딕"/>
      <family val="3"/>
      <charset val="129"/>
    </font>
    <font>
      <sz val="10"/>
      <color theme="1"/>
      <name val="맑은 고딕"/>
      <family val="3"/>
      <charset val="129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MS Sans Serif"/>
      <family val="2"/>
    </font>
    <font>
      <u/>
      <sz val="11"/>
      <color theme="10"/>
      <name val="맑은 고딕"/>
      <family val="3"/>
      <charset val="129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맑은 고딕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39">
    <xf numFmtId="0" fontId="0" fillId="0" borderId="0">
      <alignment vertical="center"/>
    </xf>
    <xf numFmtId="0" fontId="5" fillId="0" borderId="0"/>
    <xf numFmtId="0" fontId="4" fillId="0" borderId="0"/>
    <xf numFmtId="0" fontId="13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0" borderId="0"/>
    <xf numFmtId="0" fontId="17" fillId="0" borderId="0"/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4" fillId="8" borderId="8" applyNumberFormat="0" applyFont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7" applyNumberFormat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29" fillId="0" borderId="1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4" fillId="6" borderId="5" applyNumberFormat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5" fillId="0" borderId="0" applyFill="0" applyProtection="0"/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  <xf numFmtId="0" fontId="14" fillId="0" borderId="0">
      <alignment vertical="center"/>
    </xf>
    <xf numFmtId="0" fontId="35" fillId="0" borderId="0" applyFill="0" applyProtection="0"/>
    <xf numFmtId="0" fontId="16" fillId="0" borderId="0"/>
    <xf numFmtId="0" fontId="14" fillId="0" borderId="0">
      <alignment vertical="center"/>
    </xf>
    <xf numFmtId="0" fontId="14" fillId="0" borderId="0">
      <alignment vertical="center"/>
    </xf>
    <xf numFmtId="0" fontId="4" fillId="0" borderId="0"/>
    <xf numFmtId="0" fontId="21" fillId="0" borderId="0">
      <alignment vertical="center"/>
    </xf>
    <xf numFmtId="0" fontId="3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 applyNumberFormat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6" fillId="0" borderId="0" applyNumberFormat="0" applyFont="0" applyFill="0" applyBorder="0" applyAlignment="0" applyProtection="0"/>
    <xf numFmtId="0" fontId="35" fillId="0" borderId="0" applyFill="0" applyProtection="0"/>
    <xf numFmtId="0" fontId="37" fillId="0" borderId="0"/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 applyNumberFormat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>
      <alignment vertical="center"/>
    </xf>
    <xf numFmtId="0" fontId="2" fillId="33" borderId="10" xfId="0" applyNumberFormat="1" applyFont="1" applyFill="1" applyBorder="1" applyAlignment="1">
      <alignment horizontal="center" vertical="center" wrapText="1"/>
    </xf>
    <xf numFmtId="0" fontId="2" fillId="33" borderId="10" xfId="0" applyNumberFormat="1" applyFont="1" applyFill="1" applyBorder="1" applyAlignment="1">
      <alignment horizontal="center" vertical="center" wrapText="1" shrinkToFit="1"/>
    </xf>
    <xf numFmtId="0" fontId="2" fillId="33" borderId="10" xfId="0" applyNumberFormat="1" applyFont="1" applyFill="1" applyBorder="1" applyAlignment="1">
      <alignment horizontal="center" vertical="center" shrinkToFit="1"/>
    </xf>
    <xf numFmtId="0" fontId="2" fillId="33" borderId="10" xfId="1" applyNumberFormat="1" applyFont="1" applyFill="1" applyBorder="1" applyAlignment="1">
      <alignment horizontal="center" vertical="center" wrapText="1"/>
    </xf>
    <xf numFmtId="0" fontId="2" fillId="34" borderId="10" xfId="0" applyNumberFormat="1" applyFont="1" applyFill="1" applyBorder="1" applyAlignment="1">
      <alignment horizontal="center" vertical="center" wrapText="1" shrinkToFit="1"/>
    </xf>
    <xf numFmtId="0" fontId="2" fillId="34" borderId="1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/>
    </xf>
    <xf numFmtId="0" fontId="7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horizontal="center" vertical="center"/>
    </xf>
    <xf numFmtId="0" fontId="8" fillId="0" borderId="10" xfId="0" applyFont="1" applyBorder="1" applyAlignment="1"/>
    <xf numFmtId="176" fontId="10" fillId="0" borderId="10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11" fillId="0" borderId="10" xfId="0" applyFont="1" applyBorder="1" applyAlignment="1"/>
    <xf numFmtId="0" fontId="7" fillId="0" borderId="10" xfId="0" applyFont="1" applyBorder="1" applyAlignment="1">
      <alignment horizontal="right" vertical="center"/>
    </xf>
    <xf numFmtId="0" fontId="9" fillId="0" borderId="10" xfId="0" applyFont="1" applyBorder="1">
      <alignment vertical="center"/>
    </xf>
    <xf numFmtId="0" fontId="9" fillId="0" borderId="10" xfId="0" applyNumberFormat="1" applyFont="1" applyBorder="1" applyAlignment="1">
      <alignment horizontal="left" vertical="center"/>
    </xf>
    <xf numFmtId="0" fontId="12" fillId="0" borderId="10" xfId="0" applyFont="1" applyBorder="1" applyAlignment="1"/>
    <xf numFmtId="0" fontId="9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/>
    </xf>
    <xf numFmtId="0" fontId="12" fillId="0" borderId="10" xfId="2" applyNumberFormat="1" applyFont="1" applyBorder="1" applyAlignment="1">
      <alignment horizontal="center" vertical="center"/>
    </xf>
    <xf numFmtId="0" fontId="12" fillId="0" borderId="10" xfId="2" applyNumberFormat="1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0" borderId="10" xfId="2" applyFont="1" applyBorder="1" applyAlignment="1">
      <alignment horizontal="center" wrapText="1"/>
    </xf>
    <xf numFmtId="0" fontId="8" fillId="0" borderId="10" xfId="0" applyFont="1" applyBorder="1" applyAlignment="1">
      <alignment horizontal="right"/>
    </xf>
    <xf numFmtId="0" fontId="12" fillId="0" borderId="0" xfId="0" applyNumberFormat="1" applyFont="1" applyAlignment="1">
      <alignment horizontal="left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10" xfId="0" applyNumberFormat="1" applyFont="1" applyBorder="1" applyAlignment="1">
      <alignment horizontal="left" vertical="center"/>
    </xf>
    <xf numFmtId="0" fontId="12" fillId="0" borderId="10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right" vertical="center"/>
    </xf>
    <xf numFmtId="0" fontId="12" fillId="0" borderId="10" xfId="0" applyNumberFormat="1" applyFont="1" applyBorder="1" applyAlignment="1">
      <alignment horizontal="left" vertical="center"/>
    </xf>
    <xf numFmtId="176" fontId="10" fillId="0" borderId="10" xfId="0" applyNumberFormat="1" applyFont="1" applyBorder="1" applyAlignment="1">
      <alignment horizontal="center"/>
    </xf>
    <xf numFmtId="0" fontId="8" fillId="0" borderId="10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11" fillId="0" borderId="10" xfId="0" applyNumberFormat="1" applyFont="1" applyBorder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10" fillId="0" borderId="10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right" vertical="center" indent="1"/>
    </xf>
    <xf numFmtId="0" fontId="8" fillId="0" borderId="0" xfId="0" applyNumberFormat="1" applyFont="1" applyAlignment="1">
      <alignment horizontal="center" vertical="center"/>
    </xf>
    <xf numFmtId="0" fontId="8" fillId="0" borderId="1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Alignment="1">
      <alignment horizontal="left" vertical="center"/>
    </xf>
    <xf numFmtId="0" fontId="11" fillId="0" borderId="10" xfId="3" applyNumberFormat="1" applyFont="1" applyBorder="1" applyAlignment="1">
      <alignment horizontal="left" vertical="center"/>
    </xf>
    <xf numFmtId="176" fontId="10" fillId="0" borderId="12" xfId="0" applyNumberFormat="1" applyFont="1" applyBorder="1" applyAlignment="1">
      <alignment horizontal="center"/>
    </xf>
    <xf numFmtId="0" fontId="8" fillId="0" borderId="0" xfId="0" applyNumberFormat="1" applyFont="1" applyFill="1" applyAlignment="1">
      <alignment horizontal="center" vertical="center"/>
    </xf>
    <xf numFmtId="0" fontId="0" fillId="35" borderId="13" xfId="0" applyFont="1" applyFill="1" applyBorder="1" applyAlignment="1"/>
    <xf numFmtId="0" fontId="0" fillId="35" borderId="14" xfId="0" applyFont="1" applyFill="1" applyBorder="1" applyAlignment="1"/>
    <xf numFmtId="0" fontId="41" fillId="35" borderId="14" xfId="3" applyFont="1" applyFill="1" applyBorder="1" applyAlignment="1"/>
  </cellXfs>
  <cellStyles count="139">
    <cellStyle name="                         335" xfId="1"/>
    <cellStyle name="20% - 강조색1 2" xfId="4"/>
    <cellStyle name="20% - 강조색2 2" xfId="5"/>
    <cellStyle name="20% - 강조색3 2" xfId="6"/>
    <cellStyle name="20% - 강조색4 2" xfId="7"/>
    <cellStyle name="20% - 강조색5 2" xfId="8"/>
    <cellStyle name="20% - 강조색6 2" xfId="9"/>
    <cellStyle name="40% - 강조색1 2" xfId="10"/>
    <cellStyle name="40% - 강조색2 2" xfId="11"/>
    <cellStyle name="40% - 강조색3 2" xfId="12"/>
    <cellStyle name="40% - 강조색4 2" xfId="13"/>
    <cellStyle name="40% - 강조색5 2" xfId="14"/>
    <cellStyle name="40% - 강조색6 2" xfId="15"/>
    <cellStyle name="60% - 강조색1 2" xfId="16"/>
    <cellStyle name="60% - 강조색2 2" xfId="17"/>
    <cellStyle name="60% - 강조색3 2" xfId="18"/>
    <cellStyle name="60% - 강조색4 2" xfId="19"/>
    <cellStyle name="60% - 강조색5 2" xfId="20"/>
    <cellStyle name="60% - 강조색6 2" xfId="21"/>
    <cellStyle name="Normal 2" xfId="22"/>
    <cellStyle name="Normal_Sheet2" xfId="23"/>
    <cellStyle name="강조색1 2" xfId="24"/>
    <cellStyle name="강조색2 2" xfId="25"/>
    <cellStyle name="강조색3 2" xfId="26"/>
    <cellStyle name="강조색4 2" xfId="27"/>
    <cellStyle name="강조색5 2" xfId="28"/>
    <cellStyle name="강조색6 2" xfId="29"/>
    <cellStyle name="경고문 2" xfId="30"/>
    <cellStyle name="계산 2" xfId="31"/>
    <cellStyle name="나쁨 2" xfId="32"/>
    <cellStyle name="메모 2" xfId="33"/>
    <cellStyle name="백분율 10" xfId="34"/>
    <cellStyle name="백분율 2" xfId="35"/>
    <cellStyle name="백분율 3" xfId="36"/>
    <cellStyle name="보통 2" xfId="37"/>
    <cellStyle name="설명 텍스트 2" xfId="38"/>
    <cellStyle name="셀 확인 2" xfId="39"/>
    <cellStyle name="쉼표 [0] 10" xfId="40"/>
    <cellStyle name="쉼표 [0] 10 2" xfId="41"/>
    <cellStyle name="쉼표 [0] 2" xfId="42"/>
    <cellStyle name="쉼표 [0] 2 2" xfId="43"/>
    <cellStyle name="쉼표 [0] 2 2 2" xfId="44"/>
    <cellStyle name="쉼표 [0] 2 2 2 2" xfId="45"/>
    <cellStyle name="쉼표 [0] 2 2 3" xfId="46"/>
    <cellStyle name="쉼표 [0] 2 2 3 2" xfId="47"/>
    <cellStyle name="쉼표 [0] 2 2 4" xfId="48"/>
    <cellStyle name="쉼표 [0] 2 3" xfId="49"/>
    <cellStyle name="쉼표 [0] 2 3 2" xfId="50"/>
    <cellStyle name="쉼표 [0] 2 4" xfId="51"/>
    <cellStyle name="쉼표 [0] 2 4 2" xfId="52"/>
    <cellStyle name="쉼표 [0] 2 5" xfId="53"/>
    <cellStyle name="쉼표 [0] 3" xfId="54"/>
    <cellStyle name="쉼표 [0] 3 2" xfId="55"/>
    <cellStyle name="쉼표 2" xfId="56"/>
    <cellStyle name="쉼표 2 2" xfId="57"/>
    <cellStyle name="쉼표 3" xfId="58"/>
    <cellStyle name="쉼표 3 2" xfId="59"/>
    <cellStyle name="쉼표 4" xfId="60"/>
    <cellStyle name="쉼표 4 2" xfId="61"/>
    <cellStyle name="쉼표 5" xfId="62"/>
    <cellStyle name="쉼표 5 2" xfId="63"/>
    <cellStyle name="연결된 셀 2" xfId="64"/>
    <cellStyle name="요약 2" xfId="65"/>
    <cellStyle name="입력 2" xfId="66"/>
    <cellStyle name="제목 1 2" xfId="67"/>
    <cellStyle name="제목 2 2" xfId="68"/>
    <cellStyle name="제목 3 2" xfId="69"/>
    <cellStyle name="제목 4 2" xfId="70"/>
    <cellStyle name="제목 5" xfId="71"/>
    <cellStyle name="좋음 2" xfId="72"/>
    <cellStyle name="출력 2" xfId="73"/>
    <cellStyle name="표준" xfId="0" builtinId="0"/>
    <cellStyle name="표준 10" xfId="74"/>
    <cellStyle name="표준 11" xfId="2"/>
    <cellStyle name="표준 2" xfId="75"/>
    <cellStyle name="표준 2 2" xfId="76"/>
    <cellStyle name="표준 2 2 2" xfId="77"/>
    <cellStyle name="표준 2 3" xfId="78"/>
    <cellStyle name="표준 2 3 2" xfId="79"/>
    <cellStyle name="표준 2 3 2 2" xfId="80"/>
    <cellStyle name="표준 2 3 2 2 2" xfId="81"/>
    <cellStyle name="표준 2 3 2 3" xfId="82"/>
    <cellStyle name="표준 2 3 3" xfId="83"/>
    <cellStyle name="표준 2 3 3 2" xfId="84"/>
    <cellStyle name="표준 2 3 3 2 2" xfId="85"/>
    <cellStyle name="표준 2 3 3 3" xfId="86"/>
    <cellStyle name="표준 2 3 4" xfId="87"/>
    <cellStyle name="표준 2 3 4 2" xfId="88"/>
    <cellStyle name="표준 2 3 5" xfId="89"/>
    <cellStyle name="표준 2 3 6" xfId="90"/>
    <cellStyle name="표준 2 4" xfId="91"/>
    <cellStyle name="표준 2 4 2" xfId="92"/>
    <cellStyle name="표준 2 4 2 2" xfId="93"/>
    <cellStyle name="표준 2 4 3" xfId="94"/>
    <cellStyle name="표준 2 5" xfId="95"/>
    <cellStyle name="표준 2 5 2" xfId="96"/>
    <cellStyle name="표준 2 5 2 2" xfId="97"/>
    <cellStyle name="표준 2 5 3" xfId="98"/>
    <cellStyle name="표준 2 6" xfId="99"/>
    <cellStyle name="표준 2 6 2" xfId="100"/>
    <cellStyle name="표준 2 7" xfId="101"/>
    <cellStyle name="표준 2 7 2" xfId="102"/>
    <cellStyle name="표준 2 8" xfId="103"/>
    <cellStyle name="표준 3" xfId="104"/>
    <cellStyle name="표준 3 2" xfId="105"/>
    <cellStyle name="표준 3 3" xfId="106"/>
    <cellStyle name="표준 3 4" xfId="107"/>
    <cellStyle name="표준 3 5" xfId="108"/>
    <cellStyle name="표준 3 6" xfId="109"/>
    <cellStyle name="표준 3 7" xfId="110"/>
    <cellStyle name="표준 39" xfId="111"/>
    <cellStyle name="표준 4" xfId="112"/>
    <cellStyle name="표준 4 2" xfId="113"/>
    <cellStyle name="표준 4 2 2" xfId="114"/>
    <cellStyle name="표준 4 2 2 2" xfId="115"/>
    <cellStyle name="표준 4 2 3" xfId="116"/>
    <cellStyle name="표준 4 3" xfId="117"/>
    <cellStyle name="표준 4 3 2" xfId="118"/>
    <cellStyle name="표준 4 3 2 2" xfId="119"/>
    <cellStyle name="표준 4 3 3" xfId="120"/>
    <cellStyle name="표준 4 4" xfId="121"/>
    <cellStyle name="표준 4 4 2" xfId="122"/>
    <cellStyle name="표준 4 5" xfId="123"/>
    <cellStyle name="표준 4 5 2" xfId="124"/>
    <cellStyle name="표준 4 6" xfId="125"/>
    <cellStyle name="표준 4 7" xfId="126"/>
    <cellStyle name="표준 5" xfId="127"/>
    <cellStyle name="표준 5 2" xfId="128"/>
    <cellStyle name="표준 5 4" xfId="129"/>
    <cellStyle name="표준 6" xfId="130"/>
    <cellStyle name="표준 6 2" xfId="131"/>
    <cellStyle name="표준 7" xfId="132"/>
    <cellStyle name="표준 8" xfId="133"/>
    <cellStyle name="표준 9" xfId="134"/>
    <cellStyle name="하이퍼링크" xfId="3" builtinId="8"/>
    <cellStyle name="하이퍼링크 2" xfId="135"/>
    <cellStyle name="하이퍼링크 2 2" xfId="136"/>
    <cellStyle name="하이퍼링크 3" xfId="137"/>
    <cellStyle name="하이퍼링크 4" xfId="1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60"/>
  <sheetViews>
    <sheetView tabSelected="1" zoomScale="90" zoomScaleNormal="90" workbookViewId="0">
      <pane ySplit="1" topLeftCell="A2" activePane="bottomLeft" state="frozen"/>
      <selection pane="bottomLeft"/>
    </sheetView>
  </sheetViews>
  <sheetFormatPr defaultColWidth="9" defaultRowHeight="13.5" x14ac:dyDescent="0.3"/>
  <cols>
    <col min="1" max="1" width="6.5" style="47" customWidth="1"/>
    <col min="2" max="2" width="14.125" style="44" customWidth="1"/>
    <col min="3" max="3" width="20.5" style="44" customWidth="1"/>
    <col min="4" max="4" width="14" style="47" customWidth="1"/>
    <col min="5" max="5" width="14.25" style="47" customWidth="1"/>
    <col min="6" max="6" width="16.25" style="52" customWidth="1"/>
    <col min="7" max="7" width="15.125" style="49" customWidth="1"/>
    <col min="8" max="8" width="32.75" style="44" customWidth="1"/>
    <col min="9" max="9" width="14.25" style="47" bestFit="1" customWidth="1"/>
    <col min="10" max="10" width="10.75" style="47" customWidth="1"/>
    <col min="11" max="11" width="9.75" style="47" customWidth="1"/>
    <col min="12" max="12" width="9.125" style="47" bestFit="1" customWidth="1"/>
    <col min="13" max="13" width="21.375" style="44" customWidth="1"/>
    <col min="14" max="14" width="9.25" style="44" customWidth="1"/>
    <col min="15" max="15" width="9.125" style="44" customWidth="1"/>
    <col min="16" max="16" width="9.375" style="44" bestFit="1" customWidth="1"/>
    <col min="17" max="24" width="9" style="44"/>
    <col min="25" max="25" width="9.875" style="44" bestFit="1" customWidth="1"/>
    <col min="26" max="27" width="9" style="49"/>
    <col min="28" max="28" width="9.375" style="44" bestFit="1" customWidth="1"/>
    <col min="29" max="30" width="9" style="44"/>
    <col min="31" max="31" width="10.5" style="44" bestFit="1" customWidth="1"/>
    <col min="32" max="32" width="11.875" style="44" bestFit="1" customWidth="1"/>
    <col min="33" max="34" width="9.375" style="44" bestFit="1" customWidth="1"/>
    <col min="35" max="35" width="9.125" style="44" bestFit="1" customWidth="1"/>
    <col min="36" max="39" width="9" style="44"/>
    <col min="40" max="40" width="17.25" style="44" customWidth="1"/>
    <col min="41" max="16384" width="9" style="44"/>
  </cols>
  <sheetData>
    <row r="1" spans="1:40" s="7" customFormat="1" ht="54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4" t="s">
        <v>16</v>
      </c>
      <c r="R1" s="4" t="s">
        <v>17</v>
      </c>
      <c r="S1" s="4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1" t="s">
        <v>27</v>
      </c>
      <c r="AC1" s="2" t="s">
        <v>28</v>
      </c>
      <c r="AD1" s="3" t="s">
        <v>29</v>
      </c>
      <c r="AE1" s="5" t="s">
        <v>30</v>
      </c>
      <c r="AF1" s="5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1" t="s">
        <v>39</v>
      </c>
    </row>
    <row r="2" spans="1:40" s="26" customFormat="1" ht="17.100000000000001" x14ac:dyDescent="0.45">
      <c r="A2" s="8">
        <v>1</v>
      </c>
      <c r="B2" s="9" t="s">
        <v>40</v>
      </c>
      <c r="C2" s="9" t="s">
        <v>41</v>
      </c>
      <c r="D2" s="10" t="s">
        <v>42</v>
      </c>
      <c r="E2" s="54" t="s">
        <v>43</v>
      </c>
      <c r="F2" s="54" t="s">
        <v>149</v>
      </c>
      <c r="G2" s="12"/>
      <c r="H2" s="53" t="s">
        <v>184</v>
      </c>
      <c r="I2" s="54" t="s">
        <v>251</v>
      </c>
      <c r="J2" s="54" t="s">
        <v>252</v>
      </c>
      <c r="K2" s="16"/>
      <c r="L2" s="16"/>
      <c r="M2" s="54" t="s">
        <v>250</v>
      </c>
      <c r="N2" s="17"/>
      <c r="O2" s="18" t="s">
        <v>46</v>
      </c>
      <c r="P2" s="18">
        <v>0</v>
      </c>
      <c r="Q2" s="18" t="s">
        <v>47</v>
      </c>
      <c r="R2" s="17" t="s">
        <v>183</v>
      </c>
      <c r="S2" s="17" t="s">
        <v>183</v>
      </c>
      <c r="T2" s="17" t="s">
        <v>183</v>
      </c>
      <c r="U2" s="18" t="s">
        <v>46</v>
      </c>
      <c r="V2" s="18" t="s">
        <v>48</v>
      </c>
      <c r="W2" s="18" t="s">
        <v>48</v>
      </c>
      <c r="X2" s="17"/>
      <c r="Y2" s="19"/>
      <c r="Z2" s="18" t="s">
        <v>49</v>
      </c>
      <c r="AA2" s="18" t="s">
        <v>49</v>
      </c>
      <c r="AB2" s="20"/>
      <c r="AC2" s="13" t="s">
        <v>50</v>
      </c>
      <c r="AD2" s="55" t="str">
        <f>HYPERLINK("https://ovidsp.ovid.com/ovidweb.cgi?T=JS&amp;NEWS=n&amp;CSC=Y&amp;PAGE=toc&amp;D=yrovft&amp;AN=00001888-000000000-00000","https://ovidsp.ovid.com/ovidweb.cgi?T=JS&amp;NEWS=n&amp;CSC=Y&amp;PAGE=toc&amp;D=yrovft&amp;AN=00001888-000000000-00000")</f>
        <v>https://ovidsp.ovid.com/ovidweb.cgi?T=JS&amp;NEWS=n&amp;CSC=Y&amp;PAGE=toc&amp;D=yrovft&amp;AN=00001888-000000000-00000</v>
      </c>
      <c r="AE2" s="22"/>
      <c r="AF2" s="23"/>
      <c r="AG2" s="23"/>
      <c r="AH2" s="23"/>
      <c r="AI2" s="23"/>
      <c r="AJ2" s="23"/>
      <c r="AK2" s="23"/>
      <c r="AL2" s="24"/>
      <c r="AM2" s="24"/>
      <c r="AN2" s="25"/>
    </row>
    <row r="3" spans="1:40" s="33" customFormat="1" ht="17.100000000000001" x14ac:dyDescent="0.45">
      <c r="A3" s="8">
        <v>2</v>
      </c>
      <c r="B3" s="9" t="s">
        <v>333</v>
      </c>
      <c r="C3" s="9" t="s">
        <v>41</v>
      </c>
      <c r="D3" s="10" t="s">
        <v>42</v>
      </c>
      <c r="E3" s="54" t="s">
        <v>52</v>
      </c>
      <c r="F3" s="54" t="s">
        <v>149</v>
      </c>
      <c r="G3" s="12"/>
      <c r="H3" s="53" t="s">
        <v>185</v>
      </c>
      <c r="I3" s="54" t="s">
        <v>253</v>
      </c>
      <c r="J3" s="54" t="s">
        <v>252</v>
      </c>
      <c r="K3" s="16"/>
      <c r="L3" s="16"/>
      <c r="M3" s="54" t="s">
        <v>250</v>
      </c>
      <c r="N3" s="17"/>
      <c r="O3" s="18" t="s">
        <v>334</v>
      </c>
      <c r="P3" s="18">
        <v>0</v>
      </c>
      <c r="Q3" s="18" t="s">
        <v>47</v>
      </c>
      <c r="R3" s="17" t="s">
        <v>335</v>
      </c>
      <c r="S3" s="17" t="s">
        <v>335</v>
      </c>
      <c r="T3" s="17" t="s">
        <v>335</v>
      </c>
      <c r="U3" s="18" t="s">
        <v>334</v>
      </c>
      <c r="V3" s="18" t="s">
        <v>335</v>
      </c>
      <c r="W3" s="18" t="s">
        <v>335</v>
      </c>
      <c r="X3" s="17"/>
      <c r="Y3" s="19"/>
      <c r="Z3" s="18" t="s">
        <v>336</v>
      </c>
      <c r="AA3" s="18" t="s">
        <v>336</v>
      </c>
      <c r="AB3" s="20"/>
      <c r="AC3" s="13" t="s">
        <v>337</v>
      </c>
      <c r="AD3" s="55" t="str">
        <f>HYPERLINK("https://ovidsp.ovid.com/ovidweb.cgi?T=JS&amp;NEWS=n&amp;CSC=Y&amp;PAGE=toc&amp;D=yrovft&amp;AN=00000421-000000000-00000","https://ovidsp.ovid.com/ovidweb.cgi?T=JS&amp;NEWS=n&amp;CSC=Y&amp;PAGE=toc&amp;D=yrovft&amp;AN=00000421-000000000-00000")</f>
        <v>https://ovidsp.ovid.com/ovidweb.cgi?T=JS&amp;NEWS=n&amp;CSC=Y&amp;PAGE=toc&amp;D=yrovft&amp;AN=00000421-000000000-00000</v>
      </c>
      <c r="AE3" s="32"/>
      <c r="AF3" s="25"/>
      <c r="AG3" s="24"/>
      <c r="AH3" s="24"/>
      <c r="AI3" s="24"/>
      <c r="AJ3" s="24"/>
      <c r="AK3" s="24"/>
      <c r="AL3" s="24"/>
      <c r="AM3" s="24"/>
      <c r="AN3" s="24"/>
    </row>
    <row r="4" spans="1:40" s="33" customFormat="1" ht="17.100000000000001" x14ac:dyDescent="0.45">
      <c r="A4" s="8">
        <v>3</v>
      </c>
      <c r="B4" s="9" t="s">
        <v>333</v>
      </c>
      <c r="C4" s="9" t="s">
        <v>41</v>
      </c>
      <c r="D4" s="10" t="s">
        <v>42</v>
      </c>
      <c r="E4" s="54" t="s">
        <v>149</v>
      </c>
      <c r="F4" s="54" t="s">
        <v>149</v>
      </c>
      <c r="G4" s="12"/>
      <c r="H4" s="53" t="s">
        <v>186</v>
      </c>
      <c r="I4" s="54" t="s">
        <v>254</v>
      </c>
      <c r="J4" s="54" t="s">
        <v>255</v>
      </c>
      <c r="K4" s="16"/>
      <c r="L4" s="16"/>
      <c r="M4" s="54" t="s">
        <v>250</v>
      </c>
      <c r="N4" s="17"/>
      <c r="O4" s="18" t="s">
        <v>334</v>
      </c>
      <c r="P4" s="18">
        <v>0</v>
      </c>
      <c r="Q4" s="18" t="s">
        <v>47</v>
      </c>
      <c r="R4" s="17" t="s">
        <v>335</v>
      </c>
      <c r="S4" s="17" t="s">
        <v>335</v>
      </c>
      <c r="T4" s="17" t="s">
        <v>335</v>
      </c>
      <c r="U4" s="18" t="s">
        <v>334</v>
      </c>
      <c r="V4" s="18" t="s">
        <v>335</v>
      </c>
      <c r="W4" s="18" t="s">
        <v>335</v>
      </c>
      <c r="X4" s="17"/>
      <c r="Y4" s="19"/>
      <c r="Z4" s="18" t="s">
        <v>336</v>
      </c>
      <c r="AA4" s="18" t="s">
        <v>336</v>
      </c>
      <c r="AB4" s="20"/>
      <c r="AC4" s="13" t="s">
        <v>337</v>
      </c>
      <c r="AD4" s="55" t="str">
        <f>HYPERLINK("https://ovidsp.ovid.com/ovidweb.cgi?T=JS&amp;NEWS=n&amp;CSC=Y&amp;PAGE=toc&amp;D=yrovft&amp;AN=00014124-000000000-00000","https://ovidsp.ovid.com/ovidweb.cgi?T=JS&amp;NEWS=n&amp;CSC=Y&amp;PAGE=toc&amp;D=yrovft&amp;AN=00014124-000000000-00000")</f>
        <v>https://ovidsp.ovid.com/ovidweb.cgi?T=JS&amp;NEWS=n&amp;CSC=Y&amp;PAGE=toc&amp;D=yrovft&amp;AN=00014124-000000000-00000</v>
      </c>
      <c r="AE4" s="38"/>
      <c r="AF4" s="39"/>
      <c r="AG4" s="39"/>
      <c r="AH4" s="39"/>
      <c r="AI4" s="39"/>
      <c r="AJ4" s="39"/>
      <c r="AK4" s="24"/>
      <c r="AL4" s="39"/>
      <c r="AM4" s="39"/>
      <c r="AN4" s="39"/>
    </row>
    <row r="5" spans="1:40" s="33" customFormat="1" ht="17.100000000000001" x14ac:dyDescent="0.45">
      <c r="A5" s="8">
        <v>4</v>
      </c>
      <c r="B5" s="9" t="s">
        <v>333</v>
      </c>
      <c r="C5" s="9" t="s">
        <v>41</v>
      </c>
      <c r="D5" s="10" t="s">
        <v>42</v>
      </c>
      <c r="E5" s="54" t="s">
        <v>230</v>
      </c>
      <c r="F5" s="54" t="s">
        <v>149</v>
      </c>
      <c r="G5" s="12"/>
      <c r="H5" s="53" t="s">
        <v>187</v>
      </c>
      <c r="I5" s="54" t="s">
        <v>256</v>
      </c>
      <c r="J5" s="54" t="s">
        <v>257</v>
      </c>
      <c r="K5" s="16"/>
      <c r="L5" s="16"/>
      <c r="M5" s="54" t="s">
        <v>250</v>
      </c>
      <c r="N5" s="17"/>
      <c r="O5" s="18" t="s">
        <v>334</v>
      </c>
      <c r="P5" s="18">
        <v>0</v>
      </c>
      <c r="Q5" s="18" t="s">
        <v>47</v>
      </c>
      <c r="R5" s="17" t="s">
        <v>335</v>
      </c>
      <c r="S5" s="17" t="s">
        <v>335</v>
      </c>
      <c r="T5" s="17" t="s">
        <v>335</v>
      </c>
      <c r="U5" s="18" t="s">
        <v>334</v>
      </c>
      <c r="V5" s="18" t="s">
        <v>335</v>
      </c>
      <c r="W5" s="18" t="s">
        <v>335</v>
      </c>
      <c r="X5" s="17"/>
      <c r="Y5" s="19"/>
      <c r="Z5" s="18" t="s">
        <v>336</v>
      </c>
      <c r="AA5" s="18" t="s">
        <v>336</v>
      </c>
      <c r="AB5" s="20"/>
      <c r="AC5" s="13" t="s">
        <v>337</v>
      </c>
      <c r="AD5" s="55" t="str">
        <f>HYPERLINK("https://ovidsp.ovid.com/ovidweb.cgi?T=JS&amp;NEWS=n&amp;CSC=Y&amp;PAGE=toc&amp;D=yrovft&amp;AN=00000450-000000000-00000","https://ovidsp.ovid.com/ovidweb.cgi?T=JS&amp;NEWS=n&amp;CSC=Y&amp;PAGE=toc&amp;D=yrovft&amp;AN=00000450-000000000-00000")</f>
        <v>https://ovidsp.ovid.com/ovidweb.cgi?T=JS&amp;NEWS=n&amp;CSC=Y&amp;PAGE=toc&amp;D=yrovft&amp;AN=00000450-000000000-00000</v>
      </c>
      <c r="AE5" s="38"/>
      <c r="AF5" s="39"/>
      <c r="AG5" s="39"/>
      <c r="AH5" s="39"/>
      <c r="AI5" s="39"/>
      <c r="AJ5" s="39"/>
      <c r="AK5" s="24"/>
      <c r="AL5" s="39"/>
      <c r="AM5" s="39"/>
      <c r="AN5" s="39"/>
    </row>
    <row r="6" spans="1:40" s="33" customFormat="1" ht="17.100000000000001" x14ac:dyDescent="0.45">
      <c r="A6" s="8">
        <v>5</v>
      </c>
      <c r="B6" s="9" t="s">
        <v>333</v>
      </c>
      <c r="C6" s="9" t="s">
        <v>41</v>
      </c>
      <c r="D6" s="10" t="s">
        <v>42</v>
      </c>
      <c r="E6" s="54" t="s">
        <v>231</v>
      </c>
      <c r="F6" s="54" t="s">
        <v>149</v>
      </c>
      <c r="G6" s="12"/>
      <c r="H6" s="53" t="s">
        <v>188</v>
      </c>
      <c r="I6" s="54" t="s">
        <v>258</v>
      </c>
      <c r="J6" s="54" t="s">
        <v>259</v>
      </c>
      <c r="K6" s="16"/>
      <c r="L6" s="16"/>
      <c r="M6" s="54" t="s">
        <v>250</v>
      </c>
      <c r="N6" s="17"/>
      <c r="O6" s="18" t="s">
        <v>334</v>
      </c>
      <c r="P6" s="18">
        <v>0</v>
      </c>
      <c r="Q6" s="18" t="s">
        <v>47</v>
      </c>
      <c r="R6" s="17" t="s">
        <v>335</v>
      </c>
      <c r="S6" s="17" t="s">
        <v>335</v>
      </c>
      <c r="T6" s="17" t="s">
        <v>335</v>
      </c>
      <c r="U6" s="18" t="s">
        <v>334</v>
      </c>
      <c r="V6" s="18" t="s">
        <v>335</v>
      </c>
      <c r="W6" s="18" t="s">
        <v>335</v>
      </c>
      <c r="X6" s="17"/>
      <c r="Y6" s="19"/>
      <c r="Z6" s="18" t="s">
        <v>336</v>
      </c>
      <c r="AA6" s="18" t="s">
        <v>336</v>
      </c>
      <c r="AB6" s="20"/>
      <c r="AC6" s="13" t="s">
        <v>337</v>
      </c>
      <c r="AD6" s="55" t="str">
        <f>HYPERLINK("https://ovidsp.ovid.com/ovidweb.cgi?T=JS&amp;NEWS=n&amp;CSC=Y&amp;PAGE=toc&amp;D=yrovft&amp;AN=00000451-000000000-00000","https://ovidsp.ovid.com/ovidweb.cgi?T=JS&amp;NEWS=n&amp;CSC=Y&amp;PAGE=toc&amp;D=yrovft&amp;AN=00000451-000000000-00000")</f>
        <v>https://ovidsp.ovid.com/ovidweb.cgi?T=JS&amp;NEWS=n&amp;CSC=Y&amp;PAGE=toc&amp;D=yrovft&amp;AN=00000451-000000000-00000</v>
      </c>
      <c r="AE6" s="38"/>
      <c r="AF6" s="39"/>
      <c r="AG6" s="39"/>
      <c r="AH6" s="39"/>
      <c r="AI6" s="39"/>
      <c r="AJ6" s="39"/>
      <c r="AK6" s="24"/>
      <c r="AL6" s="39"/>
      <c r="AM6" s="39"/>
      <c r="AN6" s="39"/>
    </row>
    <row r="7" spans="1:40" ht="17.100000000000001" x14ac:dyDescent="0.45">
      <c r="A7" s="8">
        <v>6</v>
      </c>
      <c r="B7" s="9" t="s">
        <v>333</v>
      </c>
      <c r="C7" s="9" t="s">
        <v>41</v>
      </c>
      <c r="D7" s="10" t="s">
        <v>42</v>
      </c>
      <c r="E7" s="54" t="s">
        <v>232</v>
      </c>
      <c r="F7" s="54" t="s">
        <v>149</v>
      </c>
      <c r="G7" s="12"/>
      <c r="H7" s="53" t="s">
        <v>189</v>
      </c>
      <c r="I7" s="54" t="s">
        <v>260</v>
      </c>
      <c r="J7" s="54" t="s">
        <v>261</v>
      </c>
      <c r="K7" s="16"/>
      <c r="L7" s="16"/>
      <c r="M7" s="54" t="s">
        <v>250</v>
      </c>
      <c r="N7" s="17"/>
      <c r="O7" s="18" t="s">
        <v>334</v>
      </c>
      <c r="P7" s="18">
        <v>0</v>
      </c>
      <c r="Q7" s="18" t="s">
        <v>47</v>
      </c>
      <c r="R7" s="17" t="s">
        <v>335</v>
      </c>
      <c r="S7" s="17" t="s">
        <v>335</v>
      </c>
      <c r="T7" s="17" t="s">
        <v>335</v>
      </c>
      <c r="U7" s="18" t="s">
        <v>334</v>
      </c>
      <c r="V7" s="18" t="s">
        <v>335</v>
      </c>
      <c r="W7" s="18" t="s">
        <v>335</v>
      </c>
      <c r="X7" s="17"/>
      <c r="Y7" s="19"/>
      <c r="Z7" s="18" t="s">
        <v>336</v>
      </c>
      <c r="AA7" s="18" t="s">
        <v>336</v>
      </c>
      <c r="AB7" s="20"/>
      <c r="AC7" s="13" t="s">
        <v>337</v>
      </c>
      <c r="AD7" s="55" t="str">
        <f>HYPERLINK("https://ovidsp.ovid.com/ovidweb.cgi?T=JS&amp;NEWS=n&amp;CSC=Y&amp;PAGE=toc&amp;D=yrovft&amp;AN=00000460-000000000-00000","https://ovidsp.ovid.com/ovidweb.cgi?T=JS&amp;NEWS=n&amp;CSC=Y&amp;PAGE=toc&amp;D=yrovft&amp;AN=00000460-000000000-00000")</f>
        <v>https://ovidsp.ovid.com/ovidweb.cgi?T=JS&amp;NEWS=n&amp;CSC=Y&amp;PAGE=toc&amp;D=yrovft&amp;AN=00000460-000000000-00000</v>
      </c>
      <c r="AE7" s="38"/>
      <c r="AF7" s="35"/>
      <c r="AG7" s="35"/>
      <c r="AH7" s="35"/>
      <c r="AI7" s="35"/>
      <c r="AJ7" s="35"/>
      <c r="AK7" s="35"/>
      <c r="AL7" s="35"/>
      <c r="AM7" s="35"/>
      <c r="AN7" s="35"/>
    </row>
    <row r="8" spans="1:40" ht="17.100000000000001" x14ac:dyDescent="0.45">
      <c r="A8" s="8">
        <v>7</v>
      </c>
      <c r="B8" s="9" t="s">
        <v>333</v>
      </c>
      <c r="C8" s="9" t="s">
        <v>41</v>
      </c>
      <c r="D8" s="10" t="s">
        <v>42</v>
      </c>
      <c r="E8" s="54" t="s">
        <v>60</v>
      </c>
      <c r="F8" s="54" t="s">
        <v>149</v>
      </c>
      <c r="G8" s="12"/>
      <c r="H8" s="53" t="s">
        <v>190</v>
      </c>
      <c r="I8" s="54" t="s">
        <v>262</v>
      </c>
      <c r="J8" s="54" t="s">
        <v>252</v>
      </c>
      <c r="K8" s="16"/>
      <c r="L8" s="16"/>
      <c r="M8" s="54" t="s">
        <v>250</v>
      </c>
      <c r="N8" s="17"/>
      <c r="O8" s="18" t="s">
        <v>334</v>
      </c>
      <c r="P8" s="18">
        <v>0</v>
      </c>
      <c r="Q8" s="18" t="s">
        <v>47</v>
      </c>
      <c r="R8" s="17" t="s">
        <v>335</v>
      </c>
      <c r="S8" s="17" t="s">
        <v>335</v>
      </c>
      <c r="T8" s="17" t="s">
        <v>335</v>
      </c>
      <c r="U8" s="18" t="s">
        <v>334</v>
      </c>
      <c r="V8" s="18" t="s">
        <v>335</v>
      </c>
      <c r="W8" s="18" t="s">
        <v>335</v>
      </c>
      <c r="X8" s="17"/>
      <c r="Y8" s="19"/>
      <c r="Z8" s="18" t="s">
        <v>336</v>
      </c>
      <c r="AA8" s="18" t="s">
        <v>336</v>
      </c>
      <c r="AB8" s="20"/>
      <c r="AC8" s="13" t="s">
        <v>337</v>
      </c>
      <c r="AD8" s="55" t="str">
        <f>HYPERLINK("https://ovidsp.ovid.com/ovidweb.cgi?T=JS&amp;NEWS=n&amp;CSC=Y&amp;PAGE=toc&amp;D=yrovft&amp;AN=00002060-000000000-00000","https://ovidsp.ovid.com/ovidweb.cgi?T=JS&amp;NEWS=n&amp;CSC=Y&amp;PAGE=toc&amp;D=yrovft&amp;AN=00002060-000000000-00000")</f>
        <v>https://ovidsp.ovid.com/ovidweb.cgi?T=JS&amp;NEWS=n&amp;CSC=Y&amp;PAGE=toc&amp;D=yrovft&amp;AN=00002060-000000000-00000</v>
      </c>
      <c r="AE8" s="38"/>
      <c r="AF8" s="35"/>
      <c r="AG8" s="35"/>
      <c r="AH8" s="35"/>
      <c r="AI8" s="35"/>
      <c r="AJ8" s="35"/>
      <c r="AK8" s="35"/>
      <c r="AL8" s="35"/>
      <c r="AM8" s="35"/>
      <c r="AN8" s="35"/>
    </row>
    <row r="9" spans="1:40" ht="17.100000000000001" x14ac:dyDescent="0.45">
      <c r="A9" s="8">
        <v>8</v>
      </c>
      <c r="B9" s="9" t="s">
        <v>333</v>
      </c>
      <c r="C9" s="9" t="s">
        <v>41</v>
      </c>
      <c r="D9" s="10" t="s">
        <v>42</v>
      </c>
      <c r="E9" s="54" t="s">
        <v>64</v>
      </c>
      <c r="F9" s="54" t="s">
        <v>149</v>
      </c>
      <c r="G9" s="12"/>
      <c r="H9" s="53" t="s">
        <v>66</v>
      </c>
      <c r="I9" s="54" t="s">
        <v>263</v>
      </c>
      <c r="J9" s="54" t="s">
        <v>252</v>
      </c>
      <c r="K9" s="16"/>
      <c r="L9" s="16"/>
      <c r="M9" s="54" t="s">
        <v>250</v>
      </c>
      <c r="N9" s="17"/>
      <c r="O9" s="18" t="s">
        <v>334</v>
      </c>
      <c r="P9" s="18">
        <v>0</v>
      </c>
      <c r="Q9" s="18" t="s">
        <v>47</v>
      </c>
      <c r="R9" s="17" t="s">
        <v>335</v>
      </c>
      <c r="S9" s="17" t="s">
        <v>335</v>
      </c>
      <c r="T9" s="17" t="s">
        <v>335</v>
      </c>
      <c r="U9" s="18" t="s">
        <v>334</v>
      </c>
      <c r="V9" s="18" t="s">
        <v>335</v>
      </c>
      <c r="W9" s="18" t="s">
        <v>335</v>
      </c>
      <c r="X9" s="17"/>
      <c r="Y9" s="19"/>
      <c r="Z9" s="18" t="s">
        <v>336</v>
      </c>
      <c r="AA9" s="18" t="s">
        <v>336</v>
      </c>
      <c r="AB9" s="20"/>
      <c r="AC9" s="13" t="s">
        <v>337</v>
      </c>
      <c r="AD9" s="55" t="str">
        <f>HYPERLINK("https://ovidsp.ovid.com/ovidweb.cgi?T=JS&amp;NEWS=n&amp;CSC=Y&amp;PAGE=toc&amp;D=yrovft&amp;AN=00000478-000000000-00000","https://ovidsp.ovid.com/ovidweb.cgi?T=JS&amp;NEWS=n&amp;CSC=Y&amp;PAGE=toc&amp;D=yrovft&amp;AN=00000478-000000000-00000")</f>
        <v>https://ovidsp.ovid.com/ovidweb.cgi?T=JS&amp;NEWS=n&amp;CSC=Y&amp;PAGE=toc&amp;D=yrovft&amp;AN=00000478-000000000-00000</v>
      </c>
      <c r="AE9" s="38"/>
      <c r="AF9" s="35"/>
      <c r="AG9" s="35"/>
      <c r="AH9" s="35"/>
      <c r="AI9" s="35"/>
      <c r="AJ9" s="35"/>
      <c r="AK9" s="35"/>
      <c r="AL9" s="35"/>
      <c r="AM9" s="35"/>
      <c r="AN9" s="35"/>
    </row>
    <row r="10" spans="1:40" ht="17.100000000000001" x14ac:dyDescent="0.45">
      <c r="A10" s="8">
        <v>9</v>
      </c>
      <c r="B10" s="9" t="s">
        <v>333</v>
      </c>
      <c r="C10" s="9" t="s">
        <v>41</v>
      </c>
      <c r="D10" s="10" t="s">
        <v>42</v>
      </c>
      <c r="E10" s="54" t="s">
        <v>68</v>
      </c>
      <c r="F10" s="54" t="s">
        <v>149</v>
      </c>
      <c r="G10" s="12"/>
      <c r="H10" s="53" t="s">
        <v>70</v>
      </c>
      <c r="I10" s="54" t="s">
        <v>264</v>
      </c>
      <c r="J10" s="54" t="s">
        <v>252</v>
      </c>
      <c r="K10" s="16"/>
      <c r="L10" s="16"/>
      <c r="M10" s="54" t="s">
        <v>250</v>
      </c>
      <c r="N10" s="17"/>
      <c r="O10" s="18" t="s">
        <v>334</v>
      </c>
      <c r="P10" s="18">
        <v>0</v>
      </c>
      <c r="Q10" s="18" t="s">
        <v>47</v>
      </c>
      <c r="R10" s="17" t="s">
        <v>335</v>
      </c>
      <c r="S10" s="17" t="s">
        <v>335</v>
      </c>
      <c r="T10" s="17" t="s">
        <v>335</v>
      </c>
      <c r="U10" s="18" t="s">
        <v>334</v>
      </c>
      <c r="V10" s="18" t="s">
        <v>335</v>
      </c>
      <c r="W10" s="18" t="s">
        <v>335</v>
      </c>
      <c r="X10" s="17"/>
      <c r="Y10" s="19"/>
      <c r="Z10" s="18" t="s">
        <v>336</v>
      </c>
      <c r="AA10" s="18" t="s">
        <v>336</v>
      </c>
      <c r="AB10" s="20"/>
      <c r="AC10" s="13" t="s">
        <v>337</v>
      </c>
      <c r="AD10" s="55" t="str">
        <f>HYPERLINK("https://ovidsp.ovid.com/ovidweb.cgi?T=JS&amp;NEWS=n&amp;CSC=Y&amp;PAGE=toc&amp;D=yrovft&amp;AN=00000637-000000000-00000","https://ovidsp.ovid.com/ovidweb.cgi?T=JS&amp;NEWS=n&amp;CSC=Y&amp;PAGE=toc&amp;D=yrovft&amp;AN=00000637-000000000-00000")</f>
        <v>https://ovidsp.ovid.com/ovidweb.cgi?T=JS&amp;NEWS=n&amp;CSC=Y&amp;PAGE=toc&amp;D=yrovft&amp;AN=00000637-000000000-00000</v>
      </c>
      <c r="AE10" s="38"/>
      <c r="AF10" s="35"/>
      <c r="AG10" s="35"/>
      <c r="AH10" s="35"/>
      <c r="AI10" s="35"/>
      <c r="AJ10" s="35"/>
      <c r="AK10" s="35"/>
      <c r="AL10" s="35"/>
      <c r="AM10" s="35"/>
      <c r="AN10" s="35"/>
    </row>
    <row r="11" spans="1:40" ht="17.100000000000001" x14ac:dyDescent="0.45">
      <c r="A11" s="8">
        <v>10</v>
      </c>
      <c r="B11" s="9" t="s">
        <v>333</v>
      </c>
      <c r="C11" s="9" t="s">
        <v>41</v>
      </c>
      <c r="D11" s="10" t="s">
        <v>42</v>
      </c>
      <c r="E11" s="54" t="s">
        <v>168</v>
      </c>
      <c r="F11" s="54" t="s">
        <v>149</v>
      </c>
      <c r="G11" s="12"/>
      <c r="H11" s="53" t="s">
        <v>170</v>
      </c>
      <c r="I11" s="54" t="s">
        <v>265</v>
      </c>
      <c r="J11" s="54" t="s">
        <v>252</v>
      </c>
      <c r="K11" s="16"/>
      <c r="L11" s="16"/>
      <c r="M11" s="54" t="s">
        <v>250</v>
      </c>
      <c r="N11" s="17"/>
      <c r="O11" s="18" t="s">
        <v>334</v>
      </c>
      <c r="P11" s="18">
        <v>0</v>
      </c>
      <c r="Q11" s="18" t="s">
        <v>47</v>
      </c>
      <c r="R11" s="17" t="s">
        <v>335</v>
      </c>
      <c r="S11" s="17" t="s">
        <v>335</v>
      </c>
      <c r="T11" s="17" t="s">
        <v>335</v>
      </c>
      <c r="U11" s="18" t="s">
        <v>334</v>
      </c>
      <c r="V11" s="18" t="s">
        <v>335</v>
      </c>
      <c r="W11" s="18" t="s">
        <v>335</v>
      </c>
      <c r="X11" s="17"/>
      <c r="Y11" s="19"/>
      <c r="Z11" s="18" t="s">
        <v>336</v>
      </c>
      <c r="AA11" s="18" t="s">
        <v>336</v>
      </c>
      <c r="AB11" s="20"/>
      <c r="AC11" s="13" t="s">
        <v>337</v>
      </c>
      <c r="AD11" s="55" t="str">
        <f>HYPERLINK("https://ovidsp.ovid.com/ovidweb.cgi?T=JS&amp;NEWS=n&amp;CSC=Y&amp;PAGE=toc&amp;D=yrovft&amp;AN=00000658-000000000-00000","https://ovidsp.ovid.com/ovidweb.cgi?T=JS&amp;NEWS=n&amp;CSC=Y&amp;PAGE=toc&amp;D=yrovft&amp;AN=00000658-000000000-00000")</f>
        <v>https://ovidsp.ovid.com/ovidweb.cgi?T=JS&amp;NEWS=n&amp;CSC=Y&amp;PAGE=toc&amp;D=yrovft&amp;AN=00000658-000000000-00000</v>
      </c>
      <c r="AE11" s="38"/>
      <c r="AF11" s="35"/>
      <c r="AG11" s="35"/>
      <c r="AH11" s="35"/>
      <c r="AI11" s="35"/>
      <c r="AJ11" s="35"/>
      <c r="AK11" s="35"/>
      <c r="AL11" s="35"/>
      <c r="AM11" s="35"/>
      <c r="AN11" s="35"/>
    </row>
    <row r="12" spans="1:40" ht="17.100000000000001" x14ac:dyDescent="0.45">
      <c r="A12" s="8">
        <v>11</v>
      </c>
      <c r="B12" s="9" t="s">
        <v>333</v>
      </c>
      <c r="C12" s="9" t="s">
        <v>41</v>
      </c>
      <c r="D12" s="10" t="s">
        <v>42</v>
      </c>
      <c r="E12" s="54" t="s">
        <v>149</v>
      </c>
      <c r="F12" s="54" t="s">
        <v>149</v>
      </c>
      <c r="G12" s="12"/>
      <c r="H12" s="53" t="s">
        <v>191</v>
      </c>
      <c r="I12" s="54" t="s">
        <v>266</v>
      </c>
      <c r="J12" s="54" t="s">
        <v>267</v>
      </c>
      <c r="K12" s="16"/>
      <c r="L12" s="16"/>
      <c r="M12" s="54" t="s">
        <v>250</v>
      </c>
      <c r="N12" s="17"/>
      <c r="O12" s="18" t="s">
        <v>334</v>
      </c>
      <c r="P12" s="18">
        <v>0</v>
      </c>
      <c r="Q12" s="18" t="s">
        <v>47</v>
      </c>
      <c r="R12" s="17" t="s">
        <v>335</v>
      </c>
      <c r="S12" s="17" t="s">
        <v>335</v>
      </c>
      <c r="T12" s="17" t="s">
        <v>335</v>
      </c>
      <c r="U12" s="18" t="s">
        <v>334</v>
      </c>
      <c r="V12" s="18" t="s">
        <v>335</v>
      </c>
      <c r="W12" s="18" t="s">
        <v>335</v>
      </c>
      <c r="X12" s="17"/>
      <c r="Y12" s="19"/>
      <c r="Z12" s="18" t="s">
        <v>336</v>
      </c>
      <c r="AA12" s="18" t="s">
        <v>336</v>
      </c>
      <c r="AB12" s="20"/>
      <c r="AC12" s="13" t="s">
        <v>337</v>
      </c>
      <c r="AD12" s="55" t="str">
        <f>HYPERLINK("https://ovidsp.ovid.com/ovidweb.cgi?T=JS&amp;NEWS=n&amp;CSC=Y&amp;PAGE=toc&amp;D=yrovft&amp;AN=00115880-000000000-00000","https://ovidsp.ovid.com/ovidweb.cgi?T=JS&amp;NEWS=n&amp;CSC=Y&amp;PAGE=toc&amp;D=yrovft&amp;AN=00115880-000000000-00000")</f>
        <v>https://ovidsp.ovid.com/ovidweb.cgi?T=JS&amp;NEWS=n&amp;CSC=Y&amp;PAGE=toc&amp;D=yrovft&amp;AN=00115880-000000000-00000</v>
      </c>
      <c r="AE12" s="38"/>
      <c r="AF12" s="35"/>
      <c r="AG12" s="35"/>
      <c r="AH12" s="35"/>
      <c r="AI12" s="35"/>
      <c r="AJ12" s="35"/>
      <c r="AK12" s="35"/>
      <c r="AL12" s="35"/>
      <c r="AM12" s="35"/>
      <c r="AN12" s="35"/>
    </row>
    <row r="13" spans="1:40" ht="17.100000000000001" x14ac:dyDescent="0.45">
      <c r="A13" s="8">
        <v>12</v>
      </c>
      <c r="B13" s="9" t="s">
        <v>333</v>
      </c>
      <c r="C13" s="9" t="s">
        <v>41</v>
      </c>
      <c r="D13" s="10" t="s">
        <v>42</v>
      </c>
      <c r="E13" s="54" t="s">
        <v>233</v>
      </c>
      <c r="F13" s="54" t="s">
        <v>149</v>
      </c>
      <c r="G13" s="12"/>
      <c r="H13" s="53" t="s">
        <v>192</v>
      </c>
      <c r="I13" s="54" t="s">
        <v>268</v>
      </c>
      <c r="J13" s="54" t="s">
        <v>269</v>
      </c>
      <c r="K13" s="16"/>
      <c r="L13" s="16"/>
      <c r="M13" s="54" t="s">
        <v>250</v>
      </c>
      <c r="N13" s="17"/>
      <c r="O13" s="18" t="s">
        <v>334</v>
      </c>
      <c r="P13" s="18">
        <v>0</v>
      </c>
      <c r="Q13" s="18" t="s">
        <v>47</v>
      </c>
      <c r="R13" s="17" t="s">
        <v>335</v>
      </c>
      <c r="S13" s="17" t="s">
        <v>335</v>
      </c>
      <c r="T13" s="17" t="s">
        <v>335</v>
      </c>
      <c r="U13" s="18" t="s">
        <v>334</v>
      </c>
      <c r="V13" s="18" t="s">
        <v>335</v>
      </c>
      <c r="W13" s="18" t="s">
        <v>335</v>
      </c>
      <c r="X13" s="17"/>
      <c r="Y13" s="19"/>
      <c r="Z13" s="18" t="s">
        <v>336</v>
      </c>
      <c r="AA13" s="18" t="s">
        <v>336</v>
      </c>
      <c r="AB13" s="20"/>
      <c r="AC13" s="13" t="s">
        <v>337</v>
      </c>
      <c r="AD13" s="55" t="str">
        <f>HYPERLINK("https://ovidsp.ovid.com/ovidweb.cgi?T=JS&amp;NEWS=n&amp;CSC=Y&amp;PAGE=toc&amp;D=yrovft&amp;AN=00116305-000000000-00000","https://ovidsp.ovid.com/ovidweb.cgi?T=JS&amp;NEWS=n&amp;CSC=Y&amp;PAGE=toc&amp;D=yrovft&amp;AN=00116305-000000000-00000")</f>
        <v>https://ovidsp.ovid.com/ovidweb.cgi?T=JS&amp;NEWS=n&amp;CSC=Y&amp;PAGE=toc&amp;D=yrovft&amp;AN=00116305-000000000-00000</v>
      </c>
      <c r="AE13" s="38"/>
      <c r="AF13" s="35"/>
      <c r="AG13" s="35"/>
      <c r="AH13" s="35"/>
      <c r="AI13" s="35"/>
      <c r="AJ13" s="35"/>
      <c r="AK13" s="35"/>
      <c r="AL13" s="35"/>
      <c r="AM13" s="35"/>
      <c r="AN13" s="35"/>
    </row>
    <row r="14" spans="1:40" ht="17.100000000000001" x14ac:dyDescent="0.45">
      <c r="A14" s="8">
        <v>13</v>
      </c>
      <c r="B14" s="9" t="s">
        <v>333</v>
      </c>
      <c r="C14" s="9" t="s">
        <v>41</v>
      </c>
      <c r="D14" s="10" t="s">
        <v>42</v>
      </c>
      <c r="E14" s="54" t="s">
        <v>234</v>
      </c>
      <c r="F14" s="54" t="s">
        <v>149</v>
      </c>
      <c r="G14" s="12"/>
      <c r="H14" s="53" t="s">
        <v>193</v>
      </c>
      <c r="I14" s="54" t="s">
        <v>270</v>
      </c>
      <c r="J14" s="54" t="s">
        <v>271</v>
      </c>
      <c r="K14" s="16"/>
      <c r="L14" s="16"/>
      <c r="M14" s="54" t="s">
        <v>250</v>
      </c>
      <c r="N14" s="17"/>
      <c r="O14" s="18" t="s">
        <v>334</v>
      </c>
      <c r="P14" s="18">
        <v>0</v>
      </c>
      <c r="Q14" s="18" t="s">
        <v>47</v>
      </c>
      <c r="R14" s="17" t="s">
        <v>335</v>
      </c>
      <c r="S14" s="17" t="s">
        <v>335</v>
      </c>
      <c r="T14" s="17" t="s">
        <v>335</v>
      </c>
      <c r="U14" s="18" t="s">
        <v>334</v>
      </c>
      <c r="V14" s="18" t="s">
        <v>335</v>
      </c>
      <c r="W14" s="18" t="s">
        <v>335</v>
      </c>
      <c r="X14" s="17"/>
      <c r="Y14" s="19"/>
      <c r="Z14" s="18" t="s">
        <v>336</v>
      </c>
      <c r="AA14" s="18" t="s">
        <v>336</v>
      </c>
      <c r="AB14" s="20"/>
      <c r="AC14" s="13" t="s">
        <v>337</v>
      </c>
      <c r="AD14" s="55" t="str">
        <f>HYPERLINK("https://ovidsp.ovid.com/ovidweb.cgi?T=JS&amp;NEWS=n&amp;CSC=Y&amp;PAGE=toc&amp;D=yrovft&amp;AN=00002691-000000000-00000","https://ovidsp.ovid.com/ovidweb.cgi?T=JS&amp;NEWS=n&amp;CSC=Y&amp;PAGE=toc&amp;D=yrovft&amp;AN=00002691-000000000-00000")</f>
        <v>https://ovidsp.ovid.com/ovidweb.cgi?T=JS&amp;NEWS=n&amp;CSC=Y&amp;PAGE=toc&amp;D=yrovft&amp;AN=00002691-000000000-00000</v>
      </c>
      <c r="AE14" s="38"/>
      <c r="AF14" s="35"/>
      <c r="AG14" s="35"/>
      <c r="AH14" s="35"/>
      <c r="AI14" s="35"/>
      <c r="AJ14" s="35"/>
      <c r="AK14" s="35"/>
      <c r="AL14" s="35"/>
      <c r="AM14" s="35"/>
      <c r="AN14" s="35"/>
    </row>
    <row r="15" spans="1:40" ht="17.100000000000001" x14ac:dyDescent="0.45">
      <c r="A15" s="8">
        <v>14</v>
      </c>
      <c r="B15" s="9" t="s">
        <v>333</v>
      </c>
      <c r="C15" s="9" t="s">
        <v>41</v>
      </c>
      <c r="D15" s="10" t="s">
        <v>42</v>
      </c>
      <c r="E15" s="54" t="s">
        <v>72</v>
      </c>
      <c r="F15" s="54" t="s">
        <v>149</v>
      </c>
      <c r="G15" s="12"/>
      <c r="H15" s="53" t="s">
        <v>194</v>
      </c>
      <c r="I15" s="54" t="s">
        <v>272</v>
      </c>
      <c r="J15" s="54" t="s">
        <v>252</v>
      </c>
      <c r="K15" s="16"/>
      <c r="L15" s="16"/>
      <c r="M15" s="54" t="s">
        <v>250</v>
      </c>
      <c r="N15" s="17"/>
      <c r="O15" s="18" t="s">
        <v>334</v>
      </c>
      <c r="P15" s="18">
        <v>0</v>
      </c>
      <c r="Q15" s="18" t="s">
        <v>47</v>
      </c>
      <c r="R15" s="17" t="s">
        <v>335</v>
      </c>
      <c r="S15" s="17" t="s">
        <v>335</v>
      </c>
      <c r="T15" s="17" t="s">
        <v>335</v>
      </c>
      <c r="U15" s="18" t="s">
        <v>334</v>
      </c>
      <c r="V15" s="18" t="s">
        <v>335</v>
      </c>
      <c r="W15" s="18" t="s">
        <v>335</v>
      </c>
      <c r="X15" s="17"/>
      <c r="Y15" s="19"/>
      <c r="Z15" s="18" t="s">
        <v>336</v>
      </c>
      <c r="AA15" s="18" t="s">
        <v>336</v>
      </c>
      <c r="AB15" s="20"/>
      <c r="AC15" s="13" t="s">
        <v>337</v>
      </c>
      <c r="AD15" s="55" t="str">
        <f>HYPERLINK("https://ovidsp.ovid.com/ovidweb.cgi?T=JS&amp;NEWS=n&amp;CSC=Y&amp;PAGE=toc&amp;D=yrovft&amp;AN=00003072-000000000-00000","https://ovidsp.ovid.com/ovidweb.cgi?T=JS&amp;NEWS=n&amp;CSC=Y&amp;PAGE=toc&amp;D=yrovft&amp;AN=00003072-000000000-00000")</f>
        <v>https://ovidsp.ovid.com/ovidweb.cgi?T=JS&amp;NEWS=n&amp;CSC=Y&amp;PAGE=toc&amp;D=yrovft&amp;AN=00003072-000000000-00000</v>
      </c>
      <c r="AE15" s="38"/>
      <c r="AF15" s="35"/>
      <c r="AG15" s="35"/>
      <c r="AH15" s="35"/>
      <c r="AI15" s="35"/>
      <c r="AJ15" s="35"/>
      <c r="AK15" s="35"/>
      <c r="AL15" s="35"/>
      <c r="AM15" s="35"/>
      <c r="AN15" s="35"/>
    </row>
    <row r="16" spans="1:40" ht="17.100000000000001" x14ac:dyDescent="0.45">
      <c r="A16" s="8">
        <v>15</v>
      </c>
      <c r="B16" s="9" t="s">
        <v>333</v>
      </c>
      <c r="C16" s="9" t="s">
        <v>41</v>
      </c>
      <c r="D16" s="10" t="s">
        <v>42</v>
      </c>
      <c r="E16" s="54" t="s">
        <v>235</v>
      </c>
      <c r="F16" s="54" t="s">
        <v>149</v>
      </c>
      <c r="G16" s="12"/>
      <c r="H16" s="53" t="s">
        <v>195</v>
      </c>
      <c r="I16" s="54" t="s">
        <v>273</v>
      </c>
      <c r="J16" s="54" t="s">
        <v>274</v>
      </c>
      <c r="K16" s="16"/>
      <c r="L16" s="16"/>
      <c r="M16" s="54" t="s">
        <v>250</v>
      </c>
      <c r="N16" s="17"/>
      <c r="O16" s="18" t="s">
        <v>334</v>
      </c>
      <c r="P16" s="18">
        <v>0</v>
      </c>
      <c r="Q16" s="18" t="s">
        <v>47</v>
      </c>
      <c r="R16" s="17" t="s">
        <v>335</v>
      </c>
      <c r="S16" s="17" t="s">
        <v>335</v>
      </c>
      <c r="T16" s="17" t="s">
        <v>335</v>
      </c>
      <c r="U16" s="18" t="s">
        <v>334</v>
      </c>
      <c r="V16" s="18" t="s">
        <v>335</v>
      </c>
      <c r="W16" s="18" t="s">
        <v>335</v>
      </c>
      <c r="X16" s="17"/>
      <c r="Y16" s="19"/>
      <c r="Z16" s="18" t="s">
        <v>336</v>
      </c>
      <c r="AA16" s="18" t="s">
        <v>336</v>
      </c>
      <c r="AB16" s="20"/>
      <c r="AC16" s="13" t="s">
        <v>337</v>
      </c>
      <c r="AD16" s="55" t="str">
        <f>HYPERLINK("https://ovidsp.ovid.com/ovidweb.cgi?T=JS&amp;NEWS=n&amp;CSC=Y&amp;PAGE=toc&amp;D=yrovft&amp;AN=00151128-000000000-00000","https://ovidsp.ovid.com/ovidweb.cgi?T=JS&amp;NEWS=n&amp;CSC=Y&amp;PAGE=toc&amp;D=yrovft&amp;AN=00151128-000000000-00000")</f>
        <v>https://ovidsp.ovid.com/ovidweb.cgi?T=JS&amp;NEWS=n&amp;CSC=Y&amp;PAGE=toc&amp;D=yrovft&amp;AN=00151128-000000000-00000</v>
      </c>
      <c r="AE16" s="38"/>
      <c r="AF16" s="35"/>
      <c r="AG16" s="35"/>
      <c r="AH16" s="35"/>
      <c r="AI16" s="35"/>
      <c r="AJ16" s="35"/>
      <c r="AK16" s="35"/>
      <c r="AL16" s="35"/>
      <c r="AM16" s="35"/>
      <c r="AN16" s="35"/>
    </row>
    <row r="17" spans="1:40" ht="17.100000000000001" x14ac:dyDescent="0.45">
      <c r="A17" s="8">
        <v>16</v>
      </c>
      <c r="B17" s="9" t="s">
        <v>333</v>
      </c>
      <c r="C17" s="9" t="s">
        <v>41</v>
      </c>
      <c r="D17" s="10" t="s">
        <v>42</v>
      </c>
      <c r="E17" s="54" t="s">
        <v>76</v>
      </c>
      <c r="F17" s="54" t="s">
        <v>149</v>
      </c>
      <c r="G17" s="12"/>
      <c r="H17" s="53" t="s">
        <v>78</v>
      </c>
      <c r="I17" s="54" t="s">
        <v>275</v>
      </c>
      <c r="J17" s="54" t="s">
        <v>252</v>
      </c>
      <c r="K17" s="16"/>
      <c r="L17" s="16"/>
      <c r="M17" s="54" t="s">
        <v>250</v>
      </c>
      <c r="N17" s="17"/>
      <c r="O17" s="18" t="s">
        <v>334</v>
      </c>
      <c r="P17" s="18">
        <v>0</v>
      </c>
      <c r="Q17" s="18" t="s">
        <v>47</v>
      </c>
      <c r="R17" s="17" t="s">
        <v>335</v>
      </c>
      <c r="S17" s="17" t="s">
        <v>335</v>
      </c>
      <c r="T17" s="17" t="s">
        <v>335</v>
      </c>
      <c r="U17" s="18" t="s">
        <v>334</v>
      </c>
      <c r="V17" s="18" t="s">
        <v>335</v>
      </c>
      <c r="W17" s="18" t="s">
        <v>335</v>
      </c>
      <c r="X17" s="17"/>
      <c r="Y17" s="19"/>
      <c r="Z17" s="18" t="s">
        <v>336</v>
      </c>
      <c r="AA17" s="18" t="s">
        <v>336</v>
      </c>
      <c r="AB17" s="20"/>
      <c r="AC17" s="13" t="s">
        <v>337</v>
      </c>
      <c r="AD17" s="55" t="str">
        <f>HYPERLINK("https://ovidsp.ovid.com/ovidweb.cgi?T=JS&amp;NEWS=n&amp;CSC=Y&amp;PAGE=toc&amp;D=yrovft&amp;AN=00003086-000000000-00000","https://ovidsp.ovid.com/ovidweb.cgi?T=JS&amp;NEWS=n&amp;CSC=Y&amp;PAGE=toc&amp;D=yrovft&amp;AN=00003086-000000000-00000")</f>
        <v>https://ovidsp.ovid.com/ovidweb.cgi?T=JS&amp;NEWS=n&amp;CSC=Y&amp;PAGE=toc&amp;D=yrovft&amp;AN=00003086-000000000-00000</v>
      </c>
      <c r="AE17" s="38"/>
      <c r="AF17" s="35"/>
      <c r="AG17" s="35"/>
      <c r="AH17" s="35"/>
      <c r="AI17" s="35"/>
      <c r="AJ17" s="35"/>
      <c r="AK17" s="35"/>
      <c r="AL17" s="35"/>
      <c r="AM17" s="35"/>
      <c r="AN17" s="35"/>
    </row>
    <row r="18" spans="1:40" ht="17.100000000000001" x14ac:dyDescent="0.45">
      <c r="A18" s="8">
        <v>17</v>
      </c>
      <c r="B18" s="9" t="s">
        <v>333</v>
      </c>
      <c r="C18" s="9" t="s">
        <v>41</v>
      </c>
      <c r="D18" s="10" t="s">
        <v>42</v>
      </c>
      <c r="E18" s="54" t="s">
        <v>80</v>
      </c>
      <c r="F18" s="54" t="s">
        <v>149</v>
      </c>
      <c r="G18" s="12"/>
      <c r="H18" s="53" t="s">
        <v>82</v>
      </c>
      <c r="I18" s="54" t="s">
        <v>276</v>
      </c>
      <c r="J18" s="54" t="s">
        <v>252</v>
      </c>
      <c r="K18" s="16"/>
      <c r="L18" s="16"/>
      <c r="M18" s="54" t="s">
        <v>250</v>
      </c>
      <c r="N18" s="17"/>
      <c r="O18" s="18" t="s">
        <v>334</v>
      </c>
      <c r="P18" s="18">
        <v>0</v>
      </c>
      <c r="Q18" s="18" t="s">
        <v>47</v>
      </c>
      <c r="R18" s="17" t="s">
        <v>335</v>
      </c>
      <c r="S18" s="17" t="s">
        <v>335</v>
      </c>
      <c r="T18" s="17" t="s">
        <v>335</v>
      </c>
      <c r="U18" s="18" t="s">
        <v>334</v>
      </c>
      <c r="V18" s="18" t="s">
        <v>335</v>
      </c>
      <c r="W18" s="18" t="s">
        <v>335</v>
      </c>
      <c r="X18" s="17"/>
      <c r="Y18" s="19"/>
      <c r="Z18" s="18" t="s">
        <v>336</v>
      </c>
      <c r="AA18" s="18" t="s">
        <v>336</v>
      </c>
      <c r="AB18" s="20"/>
      <c r="AC18" s="13" t="s">
        <v>337</v>
      </c>
      <c r="AD18" s="55" t="str">
        <f>HYPERLINK("https://ovidsp.ovid.com/ovidweb.cgi?T=JS&amp;NEWS=n&amp;CSC=Y&amp;PAGE=toc&amp;D=yrovft&amp;AN=00003226-000000000-00000","https://ovidsp.ovid.com/ovidweb.cgi?T=JS&amp;NEWS=n&amp;CSC=Y&amp;PAGE=toc&amp;D=yrovft&amp;AN=00003226-000000000-00000")</f>
        <v>https://ovidsp.ovid.com/ovidweb.cgi?T=JS&amp;NEWS=n&amp;CSC=Y&amp;PAGE=toc&amp;D=yrovft&amp;AN=00003226-000000000-00000</v>
      </c>
      <c r="AE18" s="38"/>
      <c r="AF18" s="35"/>
      <c r="AG18" s="35"/>
      <c r="AH18" s="35"/>
      <c r="AI18" s="35"/>
      <c r="AJ18" s="35"/>
      <c r="AK18" s="35"/>
      <c r="AL18" s="35"/>
      <c r="AM18" s="35"/>
      <c r="AN18" s="35"/>
    </row>
    <row r="19" spans="1:40" ht="17.100000000000001" x14ac:dyDescent="0.45">
      <c r="A19" s="8">
        <v>18</v>
      </c>
      <c r="B19" s="9" t="s">
        <v>333</v>
      </c>
      <c r="C19" s="9" t="s">
        <v>41</v>
      </c>
      <c r="D19" s="10" t="s">
        <v>42</v>
      </c>
      <c r="E19" s="54" t="s">
        <v>84</v>
      </c>
      <c r="F19" s="54" t="s">
        <v>149</v>
      </c>
      <c r="G19" s="12"/>
      <c r="H19" s="53" t="s">
        <v>86</v>
      </c>
      <c r="I19" s="54" t="s">
        <v>277</v>
      </c>
      <c r="J19" s="54" t="s">
        <v>252</v>
      </c>
      <c r="K19" s="16"/>
      <c r="L19" s="16"/>
      <c r="M19" s="54" t="s">
        <v>250</v>
      </c>
      <c r="N19" s="17"/>
      <c r="O19" s="18" t="s">
        <v>334</v>
      </c>
      <c r="P19" s="18">
        <v>0</v>
      </c>
      <c r="Q19" s="18" t="s">
        <v>47</v>
      </c>
      <c r="R19" s="17" t="s">
        <v>335</v>
      </c>
      <c r="S19" s="17" t="s">
        <v>335</v>
      </c>
      <c r="T19" s="17" t="s">
        <v>335</v>
      </c>
      <c r="U19" s="18" t="s">
        <v>334</v>
      </c>
      <c r="V19" s="18" t="s">
        <v>335</v>
      </c>
      <c r="W19" s="18" t="s">
        <v>335</v>
      </c>
      <c r="X19" s="17"/>
      <c r="Y19" s="19"/>
      <c r="Z19" s="18" t="s">
        <v>336</v>
      </c>
      <c r="AA19" s="18" t="s">
        <v>336</v>
      </c>
      <c r="AB19" s="20"/>
      <c r="AC19" s="13" t="s">
        <v>337</v>
      </c>
      <c r="AD19" s="55" t="str">
        <f>HYPERLINK("https://ovidsp.ovid.com/ovidweb.cgi?T=JS&amp;NEWS=n&amp;CSC=Y&amp;PAGE=toc&amp;D=yrovft&amp;AN=00003246-000000000-00000","https://ovidsp.ovid.com/ovidweb.cgi?T=JS&amp;NEWS=n&amp;CSC=Y&amp;PAGE=toc&amp;D=yrovft&amp;AN=00003246-000000000-00000")</f>
        <v>https://ovidsp.ovid.com/ovidweb.cgi?T=JS&amp;NEWS=n&amp;CSC=Y&amp;PAGE=toc&amp;D=yrovft&amp;AN=00003246-000000000-00000</v>
      </c>
      <c r="AE19" s="38"/>
      <c r="AF19" s="35"/>
      <c r="AG19" s="35"/>
      <c r="AH19" s="35"/>
      <c r="AI19" s="35"/>
      <c r="AJ19" s="35"/>
      <c r="AK19" s="35"/>
      <c r="AL19" s="35"/>
      <c r="AM19" s="35"/>
      <c r="AN19" s="35"/>
    </row>
    <row r="20" spans="1:40" ht="17.100000000000001" x14ac:dyDescent="0.45">
      <c r="A20" s="8">
        <v>19</v>
      </c>
      <c r="B20" s="9" t="s">
        <v>333</v>
      </c>
      <c r="C20" s="9" t="s">
        <v>41</v>
      </c>
      <c r="D20" s="10" t="s">
        <v>42</v>
      </c>
      <c r="E20" s="54" t="s">
        <v>88</v>
      </c>
      <c r="F20" s="54" t="s">
        <v>149</v>
      </c>
      <c r="G20" s="12"/>
      <c r="H20" s="53" t="s">
        <v>196</v>
      </c>
      <c r="I20" s="54" t="s">
        <v>278</v>
      </c>
      <c r="J20" s="54" t="s">
        <v>279</v>
      </c>
      <c r="K20" s="16"/>
      <c r="L20" s="16"/>
      <c r="M20" s="54" t="s">
        <v>250</v>
      </c>
      <c r="N20" s="17"/>
      <c r="O20" s="18" t="s">
        <v>334</v>
      </c>
      <c r="P20" s="18">
        <v>0</v>
      </c>
      <c r="Q20" s="18" t="s">
        <v>47</v>
      </c>
      <c r="R20" s="17" t="s">
        <v>335</v>
      </c>
      <c r="S20" s="17" t="s">
        <v>335</v>
      </c>
      <c r="T20" s="17" t="s">
        <v>335</v>
      </c>
      <c r="U20" s="18" t="s">
        <v>334</v>
      </c>
      <c r="V20" s="18" t="s">
        <v>335</v>
      </c>
      <c r="W20" s="18" t="s">
        <v>335</v>
      </c>
      <c r="X20" s="17"/>
      <c r="Y20" s="19"/>
      <c r="Z20" s="18" t="s">
        <v>336</v>
      </c>
      <c r="AA20" s="18" t="s">
        <v>336</v>
      </c>
      <c r="AB20" s="20"/>
      <c r="AC20" s="13" t="s">
        <v>337</v>
      </c>
      <c r="AD20" s="55" t="str">
        <f>HYPERLINK("https://ovidsp.ovid.com/ovidweb.cgi?T=JS&amp;NEWS=n&amp;CSC=Y&amp;PAGE=toc&amp;D=yrovft&amp;AN=00001574-000000000-00000","https://ovidsp.ovid.com/ovidweb.cgi?T=JS&amp;NEWS=n&amp;CSC=Y&amp;PAGE=toc&amp;D=yrovft&amp;AN=00001574-000000000-00000")</f>
        <v>https://ovidsp.ovid.com/ovidweb.cgi?T=JS&amp;NEWS=n&amp;CSC=Y&amp;PAGE=toc&amp;D=yrovft&amp;AN=00001574-000000000-00000</v>
      </c>
      <c r="AE20" s="38"/>
      <c r="AF20" s="35"/>
      <c r="AG20" s="35"/>
      <c r="AH20" s="35"/>
      <c r="AI20" s="35"/>
      <c r="AJ20" s="35"/>
      <c r="AK20" s="35"/>
      <c r="AL20" s="35"/>
      <c r="AM20" s="35"/>
      <c r="AN20" s="35"/>
    </row>
    <row r="21" spans="1:40" ht="17.100000000000001" x14ac:dyDescent="0.45">
      <c r="A21" s="8">
        <v>20</v>
      </c>
      <c r="B21" s="9" t="s">
        <v>333</v>
      </c>
      <c r="C21" s="9" t="s">
        <v>41</v>
      </c>
      <c r="D21" s="10" t="s">
        <v>42</v>
      </c>
      <c r="E21" s="54" t="s">
        <v>92</v>
      </c>
      <c r="F21" s="54" t="s">
        <v>149</v>
      </c>
      <c r="G21" s="12"/>
      <c r="H21" s="53" t="s">
        <v>197</v>
      </c>
      <c r="I21" s="54" t="s">
        <v>280</v>
      </c>
      <c r="J21" s="54" t="s">
        <v>279</v>
      </c>
      <c r="K21" s="16"/>
      <c r="L21" s="16"/>
      <c r="M21" s="54" t="s">
        <v>250</v>
      </c>
      <c r="N21" s="17"/>
      <c r="O21" s="18" t="s">
        <v>334</v>
      </c>
      <c r="P21" s="18">
        <v>0</v>
      </c>
      <c r="Q21" s="18" t="s">
        <v>47</v>
      </c>
      <c r="R21" s="17" t="s">
        <v>335</v>
      </c>
      <c r="S21" s="17" t="s">
        <v>335</v>
      </c>
      <c r="T21" s="17" t="s">
        <v>335</v>
      </c>
      <c r="U21" s="18" t="s">
        <v>334</v>
      </c>
      <c r="V21" s="18" t="s">
        <v>335</v>
      </c>
      <c r="W21" s="18" t="s">
        <v>335</v>
      </c>
      <c r="X21" s="17"/>
      <c r="Y21" s="19"/>
      <c r="Z21" s="18" t="s">
        <v>336</v>
      </c>
      <c r="AA21" s="18" t="s">
        <v>336</v>
      </c>
      <c r="AB21" s="20"/>
      <c r="AC21" s="13" t="s">
        <v>337</v>
      </c>
      <c r="AD21" s="55" t="str">
        <f>HYPERLINK("https://ovidsp.ovid.com/ovidweb.cgi?T=JS&amp;NEWS=n&amp;CSC=Y&amp;PAGE=toc&amp;D=yrovft&amp;AN=00055735-000000000-00000","https://ovidsp.ovid.com/ovidweb.cgi?T=JS&amp;NEWS=n&amp;CSC=Y&amp;PAGE=toc&amp;D=yrovft&amp;AN=00055735-000000000-00000")</f>
        <v>https://ovidsp.ovid.com/ovidweb.cgi?T=JS&amp;NEWS=n&amp;CSC=Y&amp;PAGE=toc&amp;D=yrovft&amp;AN=00055735-000000000-00000</v>
      </c>
      <c r="AE21" s="38"/>
      <c r="AF21" s="35"/>
      <c r="AG21" s="35"/>
      <c r="AH21" s="35"/>
      <c r="AI21" s="35"/>
      <c r="AJ21" s="35"/>
      <c r="AK21" s="35"/>
      <c r="AL21" s="35"/>
      <c r="AM21" s="35"/>
      <c r="AN21" s="35"/>
    </row>
    <row r="22" spans="1:40" ht="17.100000000000001" x14ac:dyDescent="0.45">
      <c r="A22" s="8">
        <v>21</v>
      </c>
      <c r="B22" s="9" t="s">
        <v>333</v>
      </c>
      <c r="C22" s="9" t="s">
        <v>41</v>
      </c>
      <c r="D22" s="10" t="s">
        <v>42</v>
      </c>
      <c r="E22" s="54" t="s">
        <v>96</v>
      </c>
      <c r="F22" s="54" t="s">
        <v>149</v>
      </c>
      <c r="G22" s="12"/>
      <c r="H22" s="53" t="s">
        <v>198</v>
      </c>
      <c r="I22" s="54" t="s">
        <v>281</v>
      </c>
      <c r="J22" s="54" t="s">
        <v>252</v>
      </c>
      <c r="K22" s="16"/>
      <c r="L22" s="16"/>
      <c r="M22" s="54" t="s">
        <v>250</v>
      </c>
      <c r="N22" s="17"/>
      <c r="O22" s="18" t="s">
        <v>334</v>
      </c>
      <c r="P22" s="18">
        <v>0</v>
      </c>
      <c r="Q22" s="18" t="s">
        <v>47</v>
      </c>
      <c r="R22" s="17" t="s">
        <v>335</v>
      </c>
      <c r="S22" s="17" t="s">
        <v>335</v>
      </c>
      <c r="T22" s="17" t="s">
        <v>335</v>
      </c>
      <c r="U22" s="18" t="s">
        <v>334</v>
      </c>
      <c r="V22" s="18" t="s">
        <v>335</v>
      </c>
      <c r="W22" s="18" t="s">
        <v>335</v>
      </c>
      <c r="X22" s="17"/>
      <c r="Y22" s="19"/>
      <c r="Z22" s="18" t="s">
        <v>336</v>
      </c>
      <c r="AA22" s="18" t="s">
        <v>336</v>
      </c>
      <c r="AB22" s="20"/>
      <c r="AC22" s="13" t="s">
        <v>337</v>
      </c>
      <c r="AD22" s="55" t="str">
        <f>HYPERLINK("https://ovidsp.ovid.com/ovidweb.cgi?T=JS&amp;NEWS=n&amp;CSC=Y&amp;PAGE=toc&amp;D=yrovft&amp;AN=00042737-000000000-00000","https://ovidsp.ovid.com/ovidweb.cgi?T=JS&amp;NEWS=n&amp;CSC=Y&amp;PAGE=toc&amp;D=yrovft&amp;AN=00042737-000000000-00000")</f>
        <v>https://ovidsp.ovid.com/ovidweb.cgi?T=JS&amp;NEWS=n&amp;CSC=Y&amp;PAGE=toc&amp;D=yrovft&amp;AN=00042737-000000000-00000</v>
      </c>
      <c r="AE22" s="38"/>
      <c r="AF22" s="35"/>
      <c r="AG22" s="35"/>
      <c r="AH22" s="35"/>
      <c r="AI22" s="35"/>
      <c r="AJ22" s="35"/>
      <c r="AK22" s="35"/>
      <c r="AL22" s="35"/>
      <c r="AM22" s="35"/>
      <c r="AN22" s="35"/>
    </row>
    <row r="23" spans="1:40" ht="17.100000000000001" x14ac:dyDescent="0.45">
      <c r="A23" s="8">
        <v>22</v>
      </c>
      <c r="B23" s="9" t="s">
        <v>333</v>
      </c>
      <c r="C23" s="9" t="s">
        <v>41</v>
      </c>
      <c r="D23" s="10" t="s">
        <v>42</v>
      </c>
      <c r="E23" s="54" t="s">
        <v>100</v>
      </c>
      <c r="F23" s="54" t="s">
        <v>101</v>
      </c>
      <c r="G23" s="12"/>
      <c r="H23" s="53" t="s">
        <v>199</v>
      </c>
      <c r="I23" s="54" t="s">
        <v>282</v>
      </c>
      <c r="J23" s="54" t="s">
        <v>252</v>
      </c>
      <c r="K23" s="16"/>
      <c r="L23" s="16"/>
      <c r="M23" s="54" t="s">
        <v>250</v>
      </c>
      <c r="N23" s="17"/>
      <c r="O23" s="18" t="s">
        <v>334</v>
      </c>
      <c r="P23" s="18">
        <v>0</v>
      </c>
      <c r="Q23" s="18" t="s">
        <v>47</v>
      </c>
      <c r="R23" s="17" t="s">
        <v>335</v>
      </c>
      <c r="S23" s="17" t="s">
        <v>335</v>
      </c>
      <c r="T23" s="17" t="s">
        <v>335</v>
      </c>
      <c r="U23" s="18" t="s">
        <v>334</v>
      </c>
      <c r="V23" s="18" t="s">
        <v>335</v>
      </c>
      <c r="W23" s="18" t="s">
        <v>335</v>
      </c>
      <c r="X23" s="17"/>
      <c r="Y23" s="19"/>
      <c r="Z23" s="18" t="s">
        <v>336</v>
      </c>
      <c r="AA23" s="18" t="s">
        <v>336</v>
      </c>
      <c r="AB23" s="20"/>
      <c r="AC23" s="13" t="s">
        <v>337</v>
      </c>
      <c r="AD23" s="55" t="str">
        <f>HYPERLINK("https://ovidsp.ovid.com/ovidweb.cgi?T=JS&amp;NEWS=n&amp;CSC=Y&amp;PAGE=toc&amp;D=yrovft&amp;AN=00004424-000000000-00000","https://ovidsp.ovid.com/ovidweb.cgi?T=JS&amp;NEWS=n&amp;CSC=Y&amp;PAGE=toc&amp;D=yrovft&amp;AN=00004424-000000000-00000")</f>
        <v>https://ovidsp.ovid.com/ovidweb.cgi?T=JS&amp;NEWS=n&amp;CSC=Y&amp;PAGE=toc&amp;D=yrovft&amp;AN=00004424-000000000-00000</v>
      </c>
      <c r="AE23" s="38"/>
      <c r="AF23" s="35"/>
      <c r="AG23" s="35"/>
      <c r="AH23" s="35"/>
      <c r="AI23" s="35"/>
      <c r="AJ23" s="35"/>
      <c r="AK23" s="35"/>
      <c r="AL23" s="35"/>
      <c r="AM23" s="35"/>
      <c r="AN23" s="35"/>
    </row>
    <row r="24" spans="1:40" ht="17.100000000000001" x14ac:dyDescent="0.45">
      <c r="A24" s="8">
        <v>23</v>
      </c>
      <c r="B24" s="9" t="s">
        <v>333</v>
      </c>
      <c r="C24" s="9" t="s">
        <v>41</v>
      </c>
      <c r="D24" s="10" t="s">
        <v>42</v>
      </c>
      <c r="E24" s="54" t="s">
        <v>179</v>
      </c>
      <c r="F24" s="54" t="s">
        <v>149</v>
      </c>
      <c r="G24" s="12"/>
      <c r="H24" s="53" t="s">
        <v>200</v>
      </c>
      <c r="I24" s="54" t="s">
        <v>283</v>
      </c>
      <c r="J24" s="54" t="s">
        <v>284</v>
      </c>
      <c r="K24" s="16"/>
      <c r="L24" s="16"/>
      <c r="M24" s="54" t="s">
        <v>250</v>
      </c>
      <c r="N24" s="17"/>
      <c r="O24" s="18" t="s">
        <v>334</v>
      </c>
      <c r="P24" s="18">
        <v>0</v>
      </c>
      <c r="Q24" s="18" t="s">
        <v>47</v>
      </c>
      <c r="R24" s="17" t="s">
        <v>335</v>
      </c>
      <c r="S24" s="17" t="s">
        <v>335</v>
      </c>
      <c r="T24" s="17" t="s">
        <v>335</v>
      </c>
      <c r="U24" s="18" t="s">
        <v>334</v>
      </c>
      <c r="V24" s="18" t="s">
        <v>335</v>
      </c>
      <c r="W24" s="18" t="s">
        <v>335</v>
      </c>
      <c r="X24" s="17"/>
      <c r="Y24" s="19"/>
      <c r="Z24" s="18" t="s">
        <v>336</v>
      </c>
      <c r="AA24" s="18" t="s">
        <v>336</v>
      </c>
      <c r="AB24" s="20"/>
      <c r="AC24" s="13" t="s">
        <v>337</v>
      </c>
      <c r="AD24" s="55" t="str">
        <f>HYPERLINK("https://ovidsp.ovid.com/ovidweb.cgi?T=JS&amp;NEWS=n&amp;CSC=Y&amp;PAGE=toc&amp;D=yrovft&amp;AN=00004623-000000000-00000","https://ovidsp.ovid.com/ovidweb.cgi?T=JS&amp;NEWS=n&amp;CSC=Y&amp;PAGE=toc&amp;D=yrovft&amp;AN=00004623-000000000-00000")</f>
        <v>https://ovidsp.ovid.com/ovidweb.cgi?T=JS&amp;NEWS=n&amp;CSC=Y&amp;PAGE=toc&amp;D=yrovft&amp;AN=00004623-000000000-00000</v>
      </c>
      <c r="AE24" s="38"/>
      <c r="AF24" s="35"/>
      <c r="AG24" s="35"/>
      <c r="AH24" s="35"/>
      <c r="AI24" s="35"/>
      <c r="AJ24" s="35"/>
      <c r="AK24" s="35"/>
      <c r="AL24" s="35"/>
      <c r="AM24" s="35"/>
      <c r="AN24" s="35"/>
    </row>
    <row r="25" spans="1:40" ht="17.100000000000001" x14ac:dyDescent="0.45">
      <c r="A25" s="8">
        <v>24</v>
      </c>
      <c r="B25" s="9" t="s">
        <v>333</v>
      </c>
      <c r="C25" s="9" t="s">
        <v>41</v>
      </c>
      <c r="D25" s="10" t="s">
        <v>42</v>
      </c>
      <c r="E25" s="54" t="s">
        <v>104</v>
      </c>
      <c r="F25" s="54" t="s">
        <v>149</v>
      </c>
      <c r="G25" s="12"/>
      <c r="H25" s="53" t="s">
        <v>201</v>
      </c>
      <c r="I25" s="54" t="s">
        <v>285</v>
      </c>
      <c r="J25" s="54" t="s">
        <v>279</v>
      </c>
      <c r="K25" s="16"/>
      <c r="L25" s="16"/>
      <c r="M25" s="54" t="s">
        <v>250</v>
      </c>
      <c r="N25" s="17"/>
      <c r="O25" s="18" t="s">
        <v>334</v>
      </c>
      <c r="P25" s="18">
        <v>0</v>
      </c>
      <c r="Q25" s="18" t="s">
        <v>47</v>
      </c>
      <c r="R25" s="17" t="s">
        <v>335</v>
      </c>
      <c r="S25" s="17" t="s">
        <v>335</v>
      </c>
      <c r="T25" s="17" t="s">
        <v>335</v>
      </c>
      <c r="U25" s="18" t="s">
        <v>334</v>
      </c>
      <c r="V25" s="18" t="s">
        <v>335</v>
      </c>
      <c r="W25" s="18" t="s">
        <v>335</v>
      </c>
      <c r="X25" s="17"/>
      <c r="Y25" s="19"/>
      <c r="Z25" s="18" t="s">
        <v>336</v>
      </c>
      <c r="AA25" s="18" t="s">
        <v>336</v>
      </c>
      <c r="AB25" s="20"/>
      <c r="AC25" s="13" t="s">
        <v>337</v>
      </c>
      <c r="AD25" s="55" t="str">
        <f>HYPERLINK("https://ovidsp.ovid.com/ovidweb.cgi?T=JS&amp;NEWS=n&amp;CSC=Y&amp;PAGE=toc&amp;D=yrovft&amp;AN=00004836-000000000-00000","https://ovidsp.ovid.com/ovidweb.cgi?T=JS&amp;NEWS=n&amp;CSC=Y&amp;PAGE=toc&amp;D=yrovft&amp;AN=00004836-000000000-00000")</f>
        <v>https://ovidsp.ovid.com/ovidweb.cgi?T=JS&amp;NEWS=n&amp;CSC=Y&amp;PAGE=toc&amp;D=yrovft&amp;AN=00004836-000000000-00000</v>
      </c>
      <c r="AE25" s="38"/>
      <c r="AF25" s="35"/>
      <c r="AG25" s="35"/>
      <c r="AH25" s="35"/>
      <c r="AI25" s="35"/>
      <c r="AJ25" s="35"/>
      <c r="AK25" s="35"/>
      <c r="AL25" s="35"/>
      <c r="AM25" s="35"/>
      <c r="AN25" s="35"/>
    </row>
    <row r="26" spans="1:40" ht="17.100000000000001" x14ac:dyDescent="0.45">
      <c r="A26" s="8">
        <v>25</v>
      </c>
      <c r="B26" s="9" t="s">
        <v>333</v>
      </c>
      <c r="C26" s="9" t="s">
        <v>41</v>
      </c>
      <c r="D26" s="10" t="s">
        <v>42</v>
      </c>
      <c r="E26" s="54" t="s">
        <v>108</v>
      </c>
      <c r="F26" s="54" t="s">
        <v>149</v>
      </c>
      <c r="G26" s="12"/>
      <c r="H26" s="53" t="s">
        <v>202</v>
      </c>
      <c r="I26" s="54" t="s">
        <v>286</v>
      </c>
      <c r="J26" s="54" t="s">
        <v>252</v>
      </c>
      <c r="K26" s="16"/>
      <c r="L26" s="16"/>
      <c r="M26" s="54" t="s">
        <v>250</v>
      </c>
      <c r="N26" s="17"/>
      <c r="O26" s="18" t="s">
        <v>334</v>
      </c>
      <c r="P26" s="18">
        <v>0</v>
      </c>
      <c r="Q26" s="18" t="s">
        <v>47</v>
      </c>
      <c r="R26" s="17" t="s">
        <v>335</v>
      </c>
      <c r="S26" s="17" t="s">
        <v>335</v>
      </c>
      <c r="T26" s="17" t="s">
        <v>335</v>
      </c>
      <c r="U26" s="18" t="s">
        <v>334</v>
      </c>
      <c r="V26" s="18" t="s">
        <v>335</v>
      </c>
      <c r="W26" s="18" t="s">
        <v>335</v>
      </c>
      <c r="X26" s="17"/>
      <c r="Y26" s="19"/>
      <c r="Z26" s="18" t="s">
        <v>336</v>
      </c>
      <c r="AA26" s="18" t="s">
        <v>336</v>
      </c>
      <c r="AB26" s="20"/>
      <c r="AC26" s="13" t="s">
        <v>337</v>
      </c>
      <c r="AD26" s="55" t="str">
        <f>HYPERLINK("https://ovidsp.ovid.com/ovidweb.cgi?T=JS&amp;NEWS=n&amp;CSC=Y&amp;PAGE=toc&amp;D=yrovft&amp;AN=00004714-000000000-00000","https://ovidsp.ovid.com/ovidweb.cgi?T=JS&amp;NEWS=n&amp;CSC=Y&amp;PAGE=toc&amp;D=yrovft&amp;AN=00004714-000000000-00000")</f>
        <v>https://ovidsp.ovid.com/ovidweb.cgi?T=JS&amp;NEWS=n&amp;CSC=Y&amp;PAGE=toc&amp;D=yrovft&amp;AN=00004714-000000000-00000</v>
      </c>
      <c r="AE26" s="38"/>
      <c r="AF26" s="35"/>
      <c r="AG26" s="35"/>
      <c r="AH26" s="35"/>
      <c r="AI26" s="35"/>
      <c r="AJ26" s="35"/>
      <c r="AK26" s="35"/>
      <c r="AL26" s="35"/>
      <c r="AM26" s="35"/>
      <c r="AN26" s="35"/>
    </row>
    <row r="27" spans="1:40" ht="17.100000000000001" x14ac:dyDescent="0.45">
      <c r="A27" s="8">
        <v>26</v>
      </c>
      <c r="B27" s="9" t="s">
        <v>333</v>
      </c>
      <c r="C27" s="9" t="s">
        <v>41</v>
      </c>
      <c r="D27" s="10" t="s">
        <v>42</v>
      </c>
      <c r="E27" s="54" t="s">
        <v>112</v>
      </c>
      <c r="F27" s="54" t="s">
        <v>149</v>
      </c>
      <c r="G27" s="12"/>
      <c r="H27" s="53" t="s">
        <v>203</v>
      </c>
      <c r="I27" s="54" t="s">
        <v>287</v>
      </c>
      <c r="J27" s="54" t="s">
        <v>279</v>
      </c>
      <c r="K27" s="16"/>
      <c r="L27" s="16"/>
      <c r="M27" s="54" t="s">
        <v>250</v>
      </c>
      <c r="N27" s="17"/>
      <c r="O27" s="18" t="s">
        <v>334</v>
      </c>
      <c r="P27" s="18">
        <v>0</v>
      </c>
      <c r="Q27" s="18" t="s">
        <v>47</v>
      </c>
      <c r="R27" s="17" t="s">
        <v>335</v>
      </c>
      <c r="S27" s="17" t="s">
        <v>335</v>
      </c>
      <c r="T27" s="17" t="s">
        <v>335</v>
      </c>
      <c r="U27" s="18" t="s">
        <v>334</v>
      </c>
      <c r="V27" s="18" t="s">
        <v>335</v>
      </c>
      <c r="W27" s="18" t="s">
        <v>335</v>
      </c>
      <c r="X27" s="17"/>
      <c r="Y27" s="19"/>
      <c r="Z27" s="18" t="s">
        <v>336</v>
      </c>
      <c r="AA27" s="18" t="s">
        <v>336</v>
      </c>
      <c r="AB27" s="20"/>
      <c r="AC27" s="13" t="s">
        <v>337</v>
      </c>
      <c r="AD27" s="55" t="str">
        <f>HYPERLINK("https://ovidsp.ovid.com/ovidweb.cgi?T=JS&amp;NEWS=n&amp;CSC=Y&amp;PAGE=toc&amp;D=yrovft&amp;AN=00004728-000000000-00000","https://ovidsp.ovid.com/ovidweb.cgi?T=JS&amp;NEWS=n&amp;CSC=Y&amp;PAGE=toc&amp;D=yrovft&amp;AN=00004728-000000000-00000")</f>
        <v>https://ovidsp.ovid.com/ovidweb.cgi?T=JS&amp;NEWS=n&amp;CSC=Y&amp;PAGE=toc&amp;D=yrovft&amp;AN=00004728-000000000-00000</v>
      </c>
      <c r="AE27" s="38"/>
      <c r="AF27" s="35"/>
      <c r="AG27" s="35"/>
      <c r="AH27" s="35"/>
      <c r="AI27" s="35"/>
      <c r="AJ27" s="35"/>
      <c r="AK27" s="35"/>
      <c r="AL27" s="35"/>
      <c r="AM27" s="35"/>
      <c r="AN27" s="35"/>
    </row>
    <row r="28" spans="1:40" ht="17.100000000000001" x14ac:dyDescent="0.45">
      <c r="A28" s="8">
        <v>27</v>
      </c>
      <c r="B28" s="9" t="s">
        <v>333</v>
      </c>
      <c r="C28" s="9" t="s">
        <v>41</v>
      </c>
      <c r="D28" s="10" t="s">
        <v>42</v>
      </c>
      <c r="E28" s="54" t="s">
        <v>116</v>
      </c>
      <c r="F28" s="54" t="s">
        <v>149</v>
      </c>
      <c r="G28" s="12"/>
      <c r="H28" s="53" t="s">
        <v>118</v>
      </c>
      <c r="I28" s="54" t="s">
        <v>288</v>
      </c>
      <c r="J28" s="54" t="s">
        <v>279</v>
      </c>
      <c r="K28" s="16"/>
      <c r="L28" s="16"/>
      <c r="M28" s="54" t="s">
        <v>250</v>
      </c>
      <c r="N28" s="17"/>
      <c r="O28" s="18" t="s">
        <v>334</v>
      </c>
      <c r="P28" s="18">
        <v>0</v>
      </c>
      <c r="Q28" s="18" t="s">
        <v>47</v>
      </c>
      <c r="R28" s="17" t="s">
        <v>335</v>
      </c>
      <c r="S28" s="17" t="s">
        <v>335</v>
      </c>
      <c r="T28" s="17" t="s">
        <v>335</v>
      </c>
      <c r="U28" s="18" t="s">
        <v>334</v>
      </c>
      <c r="V28" s="18" t="s">
        <v>335</v>
      </c>
      <c r="W28" s="18" t="s">
        <v>335</v>
      </c>
      <c r="X28" s="17"/>
      <c r="Y28" s="19"/>
      <c r="Z28" s="18" t="s">
        <v>336</v>
      </c>
      <c r="AA28" s="18" t="s">
        <v>336</v>
      </c>
      <c r="AB28" s="20"/>
      <c r="AC28" s="13" t="s">
        <v>337</v>
      </c>
      <c r="AD28" s="55" t="str">
        <f>HYPERLINK("https://ovidsp.ovid.com/ovidweb.cgi?T=JS&amp;NEWS=n&amp;CSC=Y&amp;PAGE=toc&amp;D=yrovft&amp;AN=00001665-000000000-00000","https://ovidsp.ovid.com/ovidweb.cgi?T=JS&amp;NEWS=n&amp;CSC=Y&amp;PAGE=toc&amp;D=yrovft&amp;AN=00001665-000000000-00000")</f>
        <v>https://ovidsp.ovid.com/ovidweb.cgi?T=JS&amp;NEWS=n&amp;CSC=Y&amp;PAGE=toc&amp;D=yrovft&amp;AN=00001665-000000000-00000</v>
      </c>
      <c r="AE28" s="38"/>
      <c r="AF28" s="35"/>
      <c r="AG28" s="35"/>
      <c r="AH28" s="35"/>
      <c r="AI28" s="35"/>
      <c r="AJ28" s="35"/>
      <c r="AK28" s="35"/>
      <c r="AL28" s="35"/>
      <c r="AM28" s="35"/>
      <c r="AN28" s="35"/>
    </row>
    <row r="29" spans="1:40" ht="17.100000000000001" x14ac:dyDescent="0.45">
      <c r="A29" s="8">
        <v>28</v>
      </c>
      <c r="B29" s="9" t="s">
        <v>333</v>
      </c>
      <c r="C29" s="9" t="s">
        <v>41</v>
      </c>
      <c r="D29" s="10" t="s">
        <v>42</v>
      </c>
      <c r="E29" s="54" t="s">
        <v>120</v>
      </c>
      <c r="F29" s="54" t="s">
        <v>149</v>
      </c>
      <c r="G29" s="12"/>
      <c r="H29" s="53" t="s">
        <v>204</v>
      </c>
      <c r="I29" s="54" t="s">
        <v>289</v>
      </c>
      <c r="J29" s="54" t="s">
        <v>252</v>
      </c>
      <c r="K29" s="16"/>
      <c r="L29" s="16"/>
      <c r="M29" s="54" t="s">
        <v>250</v>
      </c>
      <c r="N29" s="17"/>
      <c r="O29" s="18" t="s">
        <v>334</v>
      </c>
      <c r="P29" s="18">
        <v>0</v>
      </c>
      <c r="Q29" s="18" t="s">
        <v>47</v>
      </c>
      <c r="R29" s="17" t="s">
        <v>335</v>
      </c>
      <c r="S29" s="17" t="s">
        <v>335</v>
      </c>
      <c r="T29" s="17" t="s">
        <v>335</v>
      </c>
      <c r="U29" s="18" t="s">
        <v>334</v>
      </c>
      <c r="V29" s="18" t="s">
        <v>335</v>
      </c>
      <c r="W29" s="18" t="s">
        <v>335</v>
      </c>
      <c r="X29" s="17"/>
      <c r="Y29" s="19"/>
      <c r="Z29" s="18" t="s">
        <v>336</v>
      </c>
      <c r="AA29" s="18" t="s">
        <v>336</v>
      </c>
      <c r="AB29" s="20"/>
      <c r="AC29" s="13" t="s">
        <v>337</v>
      </c>
      <c r="AD29" s="55" t="str">
        <f>HYPERLINK("https://ovidsp.ovid.com/ovidweb.cgi?T=JS&amp;NEWS=n&amp;CSC=Y&amp;PAGE=toc&amp;D=yrovft&amp;AN=00061198-000000000-00000","https://ovidsp.ovid.com/ovidweb.cgi?T=JS&amp;NEWS=n&amp;CSC=Y&amp;PAGE=toc&amp;D=yrovft&amp;AN=00061198-000000000-00000")</f>
        <v>https://ovidsp.ovid.com/ovidweb.cgi?T=JS&amp;NEWS=n&amp;CSC=Y&amp;PAGE=toc&amp;D=yrovft&amp;AN=00061198-000000000-00000</v>
      </c>
      <c r="AE29" s="38"/>
      <c r="AF29" s="35"/>
      <c r="AG29" s="35"/>
      <c r="AH29" s="35"/>
      <c r="AI29" s="35"/>
      <c r="AJ29" s="35"/>
      <c r="AK29" s="35"/>
      <c r="AL29" s="35"/>
      <c r="AM29" s="35"/>
      <c r="AN29" s="35"/>
    </row>
    <row r="30" spans="1:40" ht="17.100000000000001" x14ac:dyDescent="0.45">
      <c r="A30" s="8">
        <v>29</v>
      </c>
      <c r="B30" s="9" t="s">
        <v>333</v>
      </c>
      <c r="C30" s="9" t="s">
        <v>41</v>
      </c>
      <c r="D30" s="10" t="s">
        <v>42</v>
      </c>
      <c r="E30" s="54" t="s">
        <v>172</v>
      </c>
      <c r="F30" s="54" t="s">
        <v>149</v>
      </c>
      <c r="G30" s="12"/>
      <c r="H30" s="53" t="s">
        <v>174</v>
      </c>
      <c r="I30" s="54" t="s">
        <v>290</v>
      </c>
      <c r="J30" s="54" t="s">
        <v>252</v>
      </c>
      <c r="K30" s="16"/>
      <c r="L30" s="16"/>
      <c r="M30" s="54" t="s">
        <v>250</v>
      </c>
      <c r="N30" s="17"/>
      <c r="O30" s="18" t="s">
        <v>334</v>
      </c>
      <c r="P30" s="18">
        <v>0</v>
      </c>
      <c r="Q30" s="18" t="s">
        <v>47</v>
      </c>
      <c r="R30" s="17" t="s">
        <v>335</v>
      </c>
      <c r="S30" s="17" t="s">
        <v>335</v>
      </c>
      <c r="T30" s="17" t="s">
        <v>335</v>
      </c>
      <c r="U30" s="18" t="s">
        <v>334</v>
      </c>
      <c r="V30" s="18" t="s">
        <v>335</v>
      </c>
      <c r="W30" s="18" t="s">
        <v>335</v>
      </c>
      <c r="X30" s="17"/>
      <c r="Y30" s="19"/>
      <c r="Z30" s="18" t="s">
        <v>336</v>
      </c>
      <c r="AA30" s="18" t="s">
        <v>336</v>
      </c>
      <c r="AB30" s="20"/>
      <c r="AC30" s="13" t="s">
        <v>337</v>
      </c>
      <c r="AD30" s="55" t="str">
        <f>HYPERLINK("https://ovidsp.ovid.com/ovidweb.cgi?T=JS&amp;NEWS=n&amp;CSC=Y&amp;PAGE=toc&amp;D=yrovft&amp;AN=00004872-000000000-00000","https://ovidsp.ovid.com/ovidweb.cgi?T=JS&amp;NEWS=n&amp;CSC=Y&amp;PAGE=toc&amp;D=yrovft&amp;AN=00004872-000000000-00000")</f>
        <v>https://ovidsp.ovid.com/ovidweb.cgi?T=JS&amp;NEWS=n&amp;CSC=Y&amp;PAGE=toc&amp;D=yrovft&amp;AN=00004872-000000000-00000</v>
      </c>
      <c r="AE30" s="38"/>
      <c r="AF30" s="35"/>
      <c r="AG30" s="35"/>
      <c r="AH30" s="35"/>
      <c r="AI30" s="35"/>
      <c r="AJ30" s="35"/>
      <c r="AK30" s="35"/>
      <c r="AL30" s="35"/>
      <c r="AM30" s="35"/>
      <c r="AN30" s="35"/>
    </row>
    <row r="31" spans="1:40" ht="17.100000000000001" x14ac:dyDescent="0.45">
      <c r="A31" s="8">
        <v>30</v>
      </c>
      <c r="B31" s="9" t="s">
        <v>333</v>
      </c>
      <c r="C31" s="9" t="s">
        <v>41</v>
      </c>
      <c r="D31" s="10" t="s">
        <v>42</v>
      </c>
      <c r="E31" s="54" t="s">
        <v>236</v>
      </c>
      <c r="F31" s="54" t="s">
        <v>149</v>
      </c>
      <c r="G31" s="12"/>
      <c r="H31" s="53" t="s">
        <v>205</v>
      </c>
      <c r="I31" s="54" t="s">
        <v>291</v>
      </c>
      <c r="J31" s="54" t="s">
        <v>259</v>
      </c>
      <c r="K31" s="16"/>
      <c r="L31" s="16"/>
      <c r="M31" s="54" t="s">
        <v>250</v>
      </c>
      <c r="N31" s="17"/>
      <c r="O31" s="18" t="s">
        <v>334</v>
      </c>
      <c r="P31" s="18">
        <v>0</v>
      </c>
      <c r="Q31" s="18" t="s">
        <v>47</v>
      </c>
      <c r="R31" s="17" t="s">
        <v>335</v>
      </c>
      <c r="S31" s="17" t="s">
        <v>335</v>
      </c>
      <c r="T31" s="17" t="s">
        <v>335</v>
      </c>
      <c r="U31" s="18" t="s">
        <v>334</v>
      </c>
      <c r="V31" s="18" t="s">
        <v>335</v>
      </c>
      <c r="W31" s="18" t="s">
        <v>335</v>
      </c>
      <c r="X31" s="17"/>
      <c r="Y31" s="19"/>
      <c r="Z31" s="18" t="s">
        <v>336</v>
      </c>
      <c r="AA31" s="18" t="s">
        <v>336</v>
      </c>
      <c r="AB31" s="20"/>
      <c r="AC31" s="13" t="s">
        <v>337</v>
      </c>
      <c r="AD31" s="55" t="str">
        <f>HYPERLINK("https://ovidsp.ovid.com/ovidweb.cgi?T=JS&amp;NEWS=n&amp;CSC=Y&amp;PAGE=toc&amp;D=yrovft&amp;AN=00004999-000000000-00000","https://ovidsp.ovid.com/ovidweb.cgi?T=JS&amp;NEWS=n&amp;CSC=Y&amp;PAGE=toc&amp;D=yrovft&amp;AN=00004999-000000000-00000")</f>
        <v>https://ovidsp.ovid.com/ovidweb.cgi?T=JS&amp;NEWS=n&amp;CSC=Y&amp;PAGE=toc&amp;D=yrovft&amp;AN=00004999-000000000-00000</v>
      </c>
      <c r="AE31" s="38"/>
      <c r="AF31" s="35"/>
      <c r="AG31" s="35"/>
      <c r="AH31" s="35"/>
      <c r="AI31" s="35"/>
      <c r="AJ31" s="35"/>
      <c r="AK31" s="35"/>
      <c r="AL31" s="35"/>
      <c r="AM31" s="35"/>
      <c r="AN31" s="35"/>
    </row>
    <row r="32" spans="1:40" ht="17.100000000000001" x14ac:dyDescent="0.45">
      <c r="A32" s="8">
        <v>31</v>
      </c>
      <c r="B32" s="9" t="s">
        <v>333</v>
      </c>
      <c r="C32" s="9" t="s">
        <v>41</v>
      </c>
      <c r="D32" s="10" t="s">
        <v>42</v>
      </c>
      <c r="E32" s="54" t="s">
        <v>124</v>
      </c>
      <c r="F32" s="54" t="s">
        <v>149</v>
      </c>
      <c r="G32" s="12"/>
      <c r="H32" s="53" t="s">
        <v>206</v>
      </c>
      <c r="I32" s="54" t="s">
        <v>292</v>
      </c>
      <c r="J32" s="54" t="s">
        <v>293</v>
      </c>
      <c r="K32" s="16"/>
      <c r="L32" s="16"/>
      <c r="M32" s="54" t="s">
        <v>250</v>
      </c>
      <c r="N32" s="17"/>
      <c r="O32" s="18" t="s">
        <v>334</v>
      </c>
      <c r="P32" s="18">
        <v>0</v>
      </c>
      <c r="Q32" s="18" t="s">
        <v>47</v>
      </c>
      <c r="R32" s="17" t="s">
        <v>335</v>
      </c>
      <c r="S32" s="17" t="s">
        <v>335</v>
      </c>
      <c r="T32" s="17" t="s">
        <v>335</v>
      </c>
      <c r="U32" s="18" t="s">
        <v>334</v>
      </c>
      <c r="V32" s="18" t="s">
        <v>335</v>
      </c>
      <c r="W32" s="18" t="s">
        <v>335</v>
      </c>
      <c r="X32" s="17"/>
      <c r="Y32" s="19"/>
      <c r="Z32" s="18" t="s">
        <v>336</v>
      </c>
      <c r="AA32" s="18" t="s">
        <v>336</v>
      </c>
      <c r="AB32" s="20"/>
      <c r="AC32" s="13" t="s">
        <v>337</v>
      </c>
      <c r="AD32" s="55" t="str">
        <f>HYPERLINK("https://ovidsp.ovid.com/ovidweb.cgi?T=JS&amp;NEWS=n&amp;CSC=Y&amp;PAGE=toc&amp;D=yrovft&amp;AN=00008506-000000000-00000","https://ovidsp.ovid.com/ovidweb.cgi?T=JS&amp;NEWS=n&amp;CSC=Y&amp;PAGE=toc&amp;D=yrovft&amp;AN=00008506-000000000-00000")</f>
        <v>https://ovidsp.ovid.com/ovidweb.cgi?T=JS&amp;NEWS=n&amp;CSC=Y&amp;PAGE=toc&amp;D=yrovft&amp;AN=00008506-000000000-00000</v>
      </c>
      <c r="AE32" s="38"/>
      <c r="AF32" s="35"/>
      <c r="AG32" s="35"/>
      <c r="AH32" s="35"/>
      <c r="AI32" s="35"/>
      <c r="AJ32" s="35"/>
      <c r="AK32" s="35"/>
      <c r="AL32" s="35"/>
      <c r="AM32" s="35"/>
      <c r="AN32" s="35"/>
    </row>
    <row r="33" spans="1:40" ht="17.100000000000001" x14ac:dyDescent="0.45">
      <c r="A33" s="8">
        <v>32</v>
      </c>
      <c r="B33" s="9" t="s">
        <v>333</v>
      </c>
      <c r="C33" s="9" t="s">
        <v>41</v>
      </c>
      <c r="D33" s="10" t="s">
        <v>42</v>
      </c>
      <c r="E33" s="54" t="s">
        <v>237</v>
      </c>
      <c r="F33" s="54" t="s">
        <v>149</v>
      </c>
      <c r="G33" s="12"/>
      <c r="H33" s="53" t="s">
        <v>207</v>
      </c>
      <c r="I33" s="54" t="s">
        <v>294</v>
      </c>
      <c r="J33" s="54" t="s">
        <v>295</v>
      </c>
      <c r="K33" s="16"/>
      <c r="L33" s="16"/>
      <c r="M33" s="54" t="s">
        <v>250</v>
      </c>
      <c r="N33" s="17"/>
      <c r="O33" s="18" t="s">
        <v>334</v>
      </c>
      <c r="P33" s="18">
        <v>0</v>
      </c>
      <c r="Q33" s="18" t="s">
        <v>47</v>
      </c>
      <c r="R33" s="17" t="s">
        <v>335</v>
      </c>
      <c r="S33" s="17" t="s">
        <v>335</v>
      </c>
      <c r="T33" s="17" t="s">
        <v>335</v>
      </c>
      <c r="U33" s="18" t="s">
        <v>334</v>
      </c>
      <c r="V33" s="18" t="s">
        <v>335</v>
      </c>
      <c r="W33" s="18" t="s">
        <v>335</v>
      </c>
      <c r="X33" s="17"/>
      <c r="Y33" s="19"/>
      <c r="Z33" s="18" t="s">
        <v>336</v>
      </c>
      <c r="AA33" s="18" t="s">
        <v>336</v>
      </c>
      <c r="AB33" s="20"/>
      <c r="AC33" s="13" t="s">
        <v>337</v>
      </c>
      <c r="AD33" s="55" t="str">
        <f>HYPERLINK("https://ovidsp.ovid.com/ovidweb.cgi?T=JS&amp;NEWS=n&amp;CSC=Y&amp;PAGE=toc&amp;D=yrovft&amp;AN=00117167-000000000-00000","https://ovidsp.ovid.com/ovidweb.cgi?T=JS&amp;NEWS=n&amp;CSC=Y&amp;PAGE=toc&amp;D=yrovft&amp;AN=00117167-000000000-00000")</f>
        <v>https://ovidsp.ovid.com/ovidweb.cgi?T=JS&amp;NEWS=n&amp;CSC=Y&amp;PAGE=toc&amp;D=yrovft&amp;AN=00117167-000000000-00000</v>
      </c>
      <c r="AE33" s="38"/>
      <c r="AF33" s="35"/>
      <c r="AG33" s="35"/>
      <c r="AH33" s="35"/>
      <c r="AI33" s="35"/>
      <c r="AJ33" s="35"/>
      <c r="AK33" s="35"/>
      <c r="AL33" s="35"/>
      <c r="AM33" s="35"/>
      <c r="AN33" s="35"/>
    </row>
    <row r="34" spans="1:40" ht="17.100000000000001" x14ac:dyDescent="0.45">
      <c r="A34" s="8">
        <v>33</v>
      </c>
      <c r="B34" s="9" t="s">
        <v>333</v>
      </c>
      <c r="C34" s="9" t="s">
        <v>41</v>
      </c>
      <c r="D34" s="10" t="s">
        <v>42</v>
      </c>
      <c r="E34" s="54" t="s">
        <v>176</v>
      </c>
      <c r="F34" s="54" t="s">
        <v>149</v>
      </c>
      <c r="G34" s="12"/>
      <c r="H34" s="53" t="s">
        <v>208</v>
      </c>
      <c r="I34" s="54" t="s">
        <v>296</v>
      </c>
      <c r="J34" s="54" t="s">
        <v>252</v>
      </c>
      <c r="K34" s="16"/>
      <c r="L34" s="16"/>
      <c r="M34" s="54" t="s">
        <v>250</v>
      </c>
      <c r="N34" s="17"/>
      <c r="O34" s="18" t="s">
        <v>334</v>
      </c>
      <c r="P34" s="18">
        <v>0</v>
      </c>
      <c r="Q34" s="18" t="s">
        <v>47</v>
      </c>
      <c r="R34" s="17" t="s">
        <v>335</v>
      </c>
      <c r="S34" s="17" t="s">
        <v>335</v>
      </c>
      <c r="T34" s="17" t="s">
        <v>335</v>
      </c>
      <c r="U34" s="18" t="s">
        <v>334</v>
      </c>
      <c r="V34" s="18" t="s">
        <v>335</v>
      </c>
      <c r="W34" s="18" t="s">
        <v>335</v>
      </c>
      <c r="X34" s="17"/>
      <c r="Y34" s="19"/>
      <c r="Z34" s="18" t="s">
        <v>336</v>
      </c>
      <c r="AA34" s="18" t="s">
        <v>336</v>
      </c>
      <c r="AB34" s="20"/>
      <c r="AC34" s="13" t="s">
        <v>337</v>
      </c>
      <c r="AD34" s="55" t="str">
        <f>HYPERLINK("https://ovidsp.ovid.com/ovidweb.cgi?T=JS&amp;NEWS=n&amp;CSC=Y&amp;PAGE=toc&amp;D=yrovft&amp;AN=01586154-000000000-00000","https://ovidsp.ovid.com/ovidweb.cgi?T=JS&amp;NEWS=n&amp;CSC=Y&amp;PAGE=toc&amp;D=yrovft&amp;AN=01586154-000000000-00000")</f>
        <v>https://ovidsp.ovid.com/ovidweb.cgi?T=JS&amp;NEWS=n&amp;CSC=Y&amp;PAGE=toc&amp;D=yrovft&amp;AN=01586154-000000000-00000</v>
      </c>
      <c r="AE34" s="38"/>
      <c r="AF34" s="35"/>
      <c r="AG34" s="35"/>
      <c r="AH34" s="35"/>
      <c r="AI34" s="35"/>
      <c r="AJ34" s="35"/>
      <c r="AK34" s="35"/>
      <c r="AL34" s="35"/>
      <c r="AM34" s="35"/>
      <c r="AN34" s="35"/>
    </row>
    <row r="35" spans="1:40" ht="17.100000000000001" x14ac:dyDescent="0.45">
      <c r="A35" s="8">
        <v>34</v>
      </c>
      <c r="B35" s="9" t="s">
        <v>333</v>
      </c>
      <c r="C35" s="9" t="s">
        <v>41</v>
      </c>
      <c r="D35" s="10" t="s">
        <v>42</v>
      </c>
      <c r="E35" s="54" t="s">
        <v>238</v>
      </c>
      <c r="F35" s="54" t="s">
        <v>149</v>
      </c>
      <c r="G35" s="12"/>
      <c r="H35" s="53" t="s">
        <v>209</v>
      </c>
      <c r="I35" s="54" t="s">
        <v>297</v>
      </c>
      <c r="J35" s="54" t="s">
        <v>298</v>
      </c>
      <c r="K35" s="16"/>
      <c r="L35" s="16"/>
      <c r="M35" s="54" t="s">
        <v>250</v>
      </c>
      <c r="N35" s="17"/>
      <c r="O35" s="18" t="s">
        <v>334</v>
      </c>
      <c r="P35" s="18">
        <v>0</v>
      </c>
      <c r="Q35" s="18" t="s">
        <v>47</v>
      </c>
      <c r="R35" s="17" t="s">
        <v>335</v>
      </c>
      <c r="S35" s="17" t="s">
        <v>335</v>
      </c>
      <c r="T35" s="17" t="s">
        <v>335</v>
      </c>
      <c r="U35" s="18" t="s">
        <v>334</v>
      </c>
      <c r="V35" s="18" t="s">
        <v>335</v>
      </c>
      <c r="W35" s="18" t="s">
        <v>335</v>
      </c>
      <c r="X35" s="17"/>
      <c r="Y35" s="19"/>
      <c r="Z35" s="18" t="s">
        <v>336</v>
      </c>
      <c r="AA35" s="18" t="s">
        <v>336</v>
      </c>
      <c r="AB35" s="20"/>
      <c r="AC35" s="13" t="s">
        <v>337</v>
      </c>
      <c r="AD35" s="55" t="str">
        <f>HYPERLINK("https://ovidsp.ovid.com/ovidweb.cgi?T=JS&amp;NEWS=n&amp;CSC=Y&amp;PAGE=toc&amp;D=yrovft&amp;AN=00005373-000000000-00000","https://ovidsp.ovid.com/ovidweb.cgi?T=JS&amp;NEWS=n&amp;CSC=Y&amp;PAGE=toc&amp;D=yrovft&amp;AN=00005373-000000000-00000")</f>
        <v>https://ovidsp.ovid.com/ovidweb.cgi?T=JS&amp;NEWS=n&amp;CSC=Y&amp;PAGE=toc&amp;D=yrovft&amp;AN=00005373-000000000-00000</v>
      </c>
      <c r="AE35" s="38"/>
      <c r="AF35" s="35"/>
      <c r="AG35" s="35"/>
      <c r="AH35" s="35"/>
      <c r="AI35" s="35"/>
      <c r="AJ35" s="35"/>
      <c r="AK35" s="35"/>
      <c r="AL35" s="35"/>
      <c r="AM35" s="35"/>
      <c r="AN35" s="35"/>
    </row>
    <row r="36" spans="1:40" ht="17.100000000000001" x14ac:dyDescent="0.45">
      <c r="A36" s="8">
        <v>35</v>
      </c>
      <c r="B36" s="9" t="s">
        <v>333</v>
      </c>
      <c r="C36" s="9" t="s">
        <v>41</v>
      </c>
      <c r="D36" s="10" t="s">
        <v>42</v>
      </c>
      <c r="E36" s="54" t="s">
        <v>128</v>
      </c>
      <c r="F36" s="54" t="s">
        <v>149</v>
      </c>
      <c r="G36" s="12"/>
      <c r="H36" s="53" t="s">
        <v>210</v>
      </c>
      <c r="I36" s="54" t="s">
        <v>275</v>
      </c>
      <c r="J36" s="54" t="s">
        <v>252</v>
      </c>
      <c r="K36" s="16"/>
      <c r="L36" s="16"/>
      <c r="M36" s="54" t="s">
        <v>250</v>
      </c>
      <c r="N36" s="17"/>
      <c r="O36" s="18" t="s">
        <v>334</v>
      </c>
      <c r="P36" s="18">
        <v>0</v>
      </c>
      <c r="Q36" s="18" t="s">
        <v>47</v>
      </c>
      <c r="R36" s="17" t="s">
        <v>335</v>
      </c>
      <c r="S36" s="17" t="s">
        <v>335</v>
      </c>
      <c r="T36" s="17" t="s">
        <v>335</v>
      </c>
      <c r="U36" s="18" t="s">
        <v>334</v>
      </c>
      <c r="V36" s="18" t="s">
        <v>335</v>
      </c>
      <c r="W36" s="18" t="s">
        <v>335</v>
      </c>
      <c r="X36" s="17"/>
      <c r="Y36" s="19"/>
      <c r="Z36" s="18" t="s">
        <v>336</v>
      </c>
      <c r="AA36" s="18" t="s">
        <v>336</v>
      </c>
      <c r="AB36" s="20"/>
      <c r="AC36" s="13" t="s">
        <v>337</v>
      </c>
      <c r="AD36" s="55" t="str">
        <f>HYPERLINK("https://ovidsp.ovid.com/ovidweb.cgi?T=JS&amp;NEWS=n&amp;CSC=Y&amp;PAGE=toc&amp;D=yrovft&amp;AN=00005650-000000000-00000","https://ovidsp.ovid.com/ovidweb.cgi?T=JS&amp;NEWS=n&amp;CSC=Y&amp;PAGE=toc&amp;D=yrovft&amp;AN=00005650-000000000-00000")</f>
        <v>https://ovidsp.ovid.com/ovidweb.cgi?T=JS&amp;NEWS=n&amp;CSC=Y&amp;PAGE=toc&amp;D=yrovft&amp;AN=00005650-000000000-00000</v>
      </c>
    </row>
    <row r="37" spans="1:40" ht="16.5" x14ac:dyDescent="0.3">
      <c r="A37" s="8">
        <v>36</v>
      </c>
      <c r="B37" s="9" t="s">
        <v>333</v>
      </c>
      <c r="C37" s="9" t="s">
        <v>41</v>
      </c>
      <c r="D37" s="10" t="s">
        <v>42</v>
      </c>
      <c r="E37" s="54" t="s">
        <v>239</v>
      </c>
      <c r="F37" s="54" t="s">
        <v>149</v>
      </c>
      <c r="G37" s="12"/>
      <c r="H37" s="53" t="s">
        <v>211</v>
      </c>
      <c r="I37" s="54" t="s">
        <v>299</v>
      </c>
      <c r="J37" s="54" t="s">
        <v>300</v>
      </c>
      <c r="K37" s="16"/>
      <c r="L37" s="16"/>
      <c r="M37" s="54" t="s">
        <v>250</v>
      </c>
      <c r="N37" s="17"/>
      <c r="O37" s="18" t="s">
        <v>334</v>
      </c>
      <c r="P37" s="18">
        <v>0</v>
      </c>
      <c r="Q37" s="18" t="s">
        <v>47</v>
      </c>
      <c r="R37" s="17" t="s">
        <v>335</v>
      </c>
      <c r="S37" s="17" t="s">
        <v>335</v>
      </c>
      <c r="T37" s="17" t="s">
        <v>335</v>
      </c>
      <c r="U37" s="18" t="s">
        <v>334</v>
      </c>
      <c r="V37" s="18" t="s">
        <v>335</v>
      </c>
      <c r="W37" s="18" t="s">
        <v>335</v>
      </c>
      <c r="X37" s="17"/>
      <c r="Y37" s="19"/>
      <c r="Z37" s="18" t="s">
        <v>336</v>
      </c>
      <c r="AA37" s="18" t="s">
        <v>336</v>
      </c>
      <c r="AB37" s="20"/>
      <c r="AC37" s="13" t="s">
        <v>337</v>
      </c>
      <c r="AD37" s="55" t="str">
        <f>HYPERLINK("https://ovidsp.ovid.com/ovidweb.cgi?T=JS&amp;NEWS=n&amp;CSC=Y&amp;PAGE=toc&amp;D=yrovft&amp;AN=00473510-000000000-00000","https://ovidsp.ovid.com/ovidweb.cgi?T=JS&amp;NEWS=n&amp;CSC=Y&amp;PAGE=toc&amp;D=yrovft&amp;AN=00473510-000000000-00000")</f>
        <v>https://ovidsp.ovid.com/ovidweb.cgi?T=JS&amp;NEWS=n&amp;CSC=Y&amp;PAGE=toc&amp;D=yrovft&amp;AN=00473510-000000000-00000</v>
      </c>
    </row>
    <row r="38" spans="1:40" ht="16.5" x14ac:dyDescent="0.3">
      <c r="A38" s="8">
        <v>37</v>
      </c>
      <c r="B38" s="9" t="s">
        <v>333</v>
      </c>
      <c r="C38" s="9" t="s">
        <v>41</v>
      </c>
      <c r="D38" s="10" t="s">
        <v>42</v>
      </c>
      <c r="E38" s="54" t="s">
        <v>132</v>
      </c>
      <c r="F38" s="54" t="s">
        <v>149</v>
      </c>
      <c r="G38" s="12"/>
      <c r="H38" s="53" t="s">
        <v>212</v>
      </c>
      <c r="I38" s="54" t="s">
        <v>301</v>
      </c>
      <c r="J38" s="54" t="s">
        <v>252</v>
      </c>
      <c r="K38" s="16"/>
      <c r="L38" s="16"/>
      <c r="M38" s="54" t="s">
        <v>250</v>
      </c>
      <c r="N38" s="17"/>
      <c r="O38" s="18" t="s">
        <v>334</v>
      </c>
      <c r="P38" s="18">
        <v>0</v>
      </c>
      <c r="Q38" s="18" t="s">
        <v>47</v>
      </c>
      <c r="R38" s="17" t="s">
        <v>335</v>
      </c>
      <c r="S38" s="17" t="s">
        <v>335</v>
      </c>
      <c r="T38" s="17" t="s">
        <v>335</v>
      </c>
      <c r="U38" s="18" t="s">
        <v>334</v>
      </c>
      <c r="V38" s="18" t="s">
        <v>335</v>
      </c>
      <c r="W38" s="18" t="s">
        <v>335</v>
      </c>
      <c r="X38" s="17"/>
      <c r="Y38" s="19"/>
      <c r="Z38" s="18" t="s">
        <v>336</v>
      </c>
      <c r="AA38" s="18" t="s">
        <v>336</v>
      </c>
      <c r="AB38" s="20"/>
      <c r="AC38" s="13" t="s">
        <v>337</v>
      </c>
      <c r="AD38" s="55" t="str">
        <f>HYPERLINK("https://ovidsp.ovid.com/ovidweb.cgi?T=JS&amp;NEWS=n&amp;CSC=Y&amp;PAGE=toc&amp;D=yrovft&amp;AN=00005768-000000000-00000","https://ovidsp.ovid.com/ovidweb.cgi?T=JS&amp;NEWS=n&amp;CSC=Y&amp;PAGE=toc&amp;D=yrovft&amp;AN=00005768-000000000-00000")</f>
        <v>https://ovidsp.ovid.com/ovidweb.cgi?T=JS&amp;NEWS=n&amp;CSC=Y&amp;PAGE=toc&amp;D=yrovft&amp;AN=00005768-000000000-00000</v>
      </c>
    </row>
    <row r="39" spans="1:40" ht="16.5" x14ac:dyDescent="0.3">
      <c r="A39" s="8">
        <v>38</v>
      </c>
      <c r="B39" s="9" t="s">
        <v>333</v>
      </c>
      <c r="C39" s="9" t="s">
        <v>41</v>
      </c>
      <c r="D39" s="10" t="s">
        <v>42</v>
      </c>
      <c r="E39" s="54" t="s">
        <v>240</v>
      </c>
      <c r="F39" s="54" t="s">
        <v>149</v>
      </c>
      <c r="G39" s="12"/>
      <c r="H39" s="53" t="s">
        <v>213</v>
      </c>
      <c r="I39" s="54" t="s">
        <v>302</v>
      </c>
      <c r="J39" s="54" t="s">
        <v>303</v>
      </c>
      <c r="K39" s="16"/>
      <c r="L39" s="16"/>
      <c r="M39" s="54" t="s">
        <v>250</v>
      </c>
      <c r="N39" s="17"/>
      <c r="O39" s="18" t="s">
        <v>334</v>
      </c>
      <c r="P39" s="18">
        <v>0</v>
      </c>
      <c r="Q39" s="18" t="s">
        <v>47</v>
      </c>
      <c r="R39" s="17" t="s">
        <v>335</v>
      </c>
      <c r="S39" s="17" t="s">
        <v>335</v>
      </c>
      <c r="T39" s="17" t="s">
        <v>335</v>
      </c>
      <c r="U39" s="18" t="s">
        <v>334</v>
      </c>
      <c r="V39" s="18" t="s">
        <v>335</v>
      </c>
      <c r="W39" s="18" t="s">
        <v>335</v>
      </c>
      <c r="X39" s="17"/>
      <c r="Y39" s="19"/>
      <c r="Z39" s="18" t="s">
        <v>336</v>
      </c>
      <c r="AA39" s="18" t="s">
        <v>336</v>
      </c>
      <c r="AB39" s="20"/>
      <c r="AC39" s="13" t="s">
        <v>337</v>
      </c>
      <c r="AD39" s="55" t="str">
        <f>HYPERLINK("https://ovidsp.ovid.com/ovidweb.cgi?T=JS&amp;NEWS=n&amp;CSC=Y&amp;PAGE=toc&amp;D=yrovft&amp;AN=00005756-000000000-00000","https://ovidsp.ovid.com/ovidweb.cgi?T=JS&amp;NEWS=n&amp;CSC=Y&amp;PAGE=toc&amp;D=yrovft&amp;AN=00005756-000000000-00000")</f>
        <v>https://ovidsp.ovid.com/ovidweb.cgi?T=JS&amp;NEWS=n&amp;CSC=Y&amp;PAGE=toc&amp;D=yrovft&amp;AN=00005756-000000000-00000</v>
      </c>
    </row>
    <row r="40" spans="1:40" ht="17.100000000000001" x14ac:dyDescent="0.45">
      <c r="A40" s="8">
        <v>39</v>
      </c>
      <c r="B40" s="9" t="s">
        <v>333</v>
      </c>
      <c r="C40" s="9" t="s">
        <v>41</v>
      </c>
      <c r="D40" s="10" t="s">
        <v>42</v>
      </c>
      <c r="E40" s="54" t="s">
        <v>136</v>
      </c>
      <c r="F40" s="54" t="s">
        <v>149</v>
      </c>
      <c r="G40" s="12"/>
      <c r="H40" s="53" t="s">
        <v>138</v>
      </c>
      <c r="I40" s="54" t="s">
        <v>304</v>
      </c>
      <c r="J40" s="54" t="s">
        <v>252</v>
      </c>
      <c r="K40" s="16"/>
      <c r="L40" s="16"/>
      <c r="M40" s="54" t="s">
        <v>250</v>
      </c>
      <c r="N40" s="17"/>
      <c r="O40" s="18" t="s">
        <v>334</v>
      </c>
      <c r="P40" s="18">
        <v>0</v>
      </c>
      <c r="Q40" s="18" t="s">
        <v>47</v>
      </c>
      <c r="R40" s="17" t="s">
        <v>335</v>
      </c>
      <c r="S40" s="17" t="s">
        <v>335</v>
      </c>
      <c r="T40" s="17" t="s">
        <v>335</v>
      </c>
      <c r="U40" s="18" t="s">
        <v>334</v>
      </c>
      <c r="V40" s="18" t="s">
        <v>335</v>
      </c>
      <c r="W40" s="18" t="s">
        <v>335</v>
      </c>
      <c r="X40" s="17"/>
      <c r="Y40" s="19"/>
      <c r="Z40" s="18" t="s">
        <v>336</v>
      </c>
      <c r="AA40" s="18" t="s">
        <v>336</v>
      </c>
      <c r="AB40" s="20"/>
      <c r="AC40" s="13" t="s">
        <v>337</v>
      </c>
      <c r="AD40" s="55" t="str">
        <f>HYPERLINK("https://ovidsp.ovid.com/ovidweb.cgi?T=JS&amp;NEWS=n&amp;CSC=Y&amp;PAGE=toc&amp;D=yrovft&amp;AN=00042192-000000000-00000","https://ovidsp.ovid.com/ovidweb.cgi?T=JS&amp;NEWS=n&amp;CSC=Y&amp;PAGE=toc&amp;D=yrovft&amp;AN=00042192-000000000-00000")</f>
        <v>https://ovidsp.ovid.com/ovidweb.cgi?T=JS&amp;NEWS=n&amp;CSC=Y&amp;PAGE=toc&amp;D=yrovft&amp;AN=00042192-000000000-00000</v>
      </c>
    </row>
    <row r="41" spans="1:40" ht="16.5" x14ac:dyDescent="0.3">
      <c r="A41" s="8">
        <v>40</v>
      </c>
      <c r="B41" s="9" t="s">
        <v>333</v>
      </c>
      <c r="C41" s="9" t="s">
        <v>41</v>
      </c>
      <c r="D41" s="10" t="s">
        <v>42</v>
      </c>
      <c r="E41" s="54" t="s">
        <v>140</v>
      </c>
      <c r="F41" s="54" t="s">
        <v>141</v>
      </c>
      <c r="G41" s="12"/>
      <c r="H41" s="53" t="s">
        <v>214</v>
      </c>
      <c r="I41" s="54" t="s">
        <v>299</v>
      </c>
      <c r="J41" s="54" t="s">
        <v>305</v>
      </c>
      <c r="K41" s="16"/>
      <c r="L41" s="16"/>
      <c r="M41" s="54" t="s">
        <v>250</v>
      </c>
      <c r="N41" s="17"/>
      <c r="O41" s="18" t="s">
        <v>334</v>
      </c>
      <c r="P41" s="18">
        <v>0</v>
      </c>
      <c r="Q41" s="18" t="s">
        <v>47</v>
      </c>
      <c r="R41" s="17" t="s">
        <v>335</v>
      </c>
      <c r="S41" s="17" t="s">
        <v>335</v>
      </c>
      <c r="T41" s="17" t="s">
        <v>335</v>
      </c>
      <c r="U41" s="18" t="s">
        <v>334</v>
      </c>
      <c r="V41" s="18" t="s">
        <v>335</v>
      </c>
      <c r="W41" s="18" t="s">
        <v>335</v>
      </c>
      <c r="X41" s="17"/>
      <c r="Y41" s="19"/>
      <c r="Z41" s="18" t="s">
        <v>336</v>
      </c>
      <c r="AA41" s="18" t="s">
        <v>336</v>
      </c>
      <c r="AB41" s="20"/>
      <c r="AC41" s="13" t="s">
        <v>337</v>
      </c>
      <c r="AD41" s="55" t="str">
        <f>HYPERLINK("https://ovidsp.ovid.com/ovidweb.cgi?T=JS&amp;NEWS=n&amp;CSC=Y&amp;PAGE=toc&amp;D=yrovft&amp;AN=00006114-000000000-00000","https://ovidsp.ovid.com/ovidweb.cgi?T=JS&amp;NEWS=n&amp;CSC=Y&amp;PAGE=toc&amp;D=yrovft&amp;AN=00006114-000000000-00000")</f>
        <v>https://ovidsp.ovid.com/ovidweb.cgi?T=JS&amp;NEWS=n&amp;CSC=Y&amp;PAGE=toc&amp;D=yrovft&amp;AN=00006114-000000000-00000</v>
      </c>
    </row>
    <row r="42" spans="1:40" ht="16.5" x14ac:dyDescent="0.3">
      <c r="A42" s="8">
        <v>41</v>
      </c>
      <c r="B42" s="9" t="s">
        <v>333</v>
      </c>
      <c r="C42" s="9" t="s">
        <v>41</v>
      </c>
      <c r="D42" s="10" t="s">
        <v>42</v>
      </c>
      <c r="E42" s="54" t="s">
        <v>140</v>
      </c>
      <c r="F42" s="54" t="s">
        <v>141</v>
      </c>
      <c r="G42" s="12"/>
      <c r="H42" s="53" t="s">
        <v>214</v>
      </c>
      <c r="I42" s="54" t="s">
        <v>306</v>
      </c>
      <c r="J42" s="54" t="s">
        <v>307</v>
      </c>
      <c r="K42" s="16"/>
      <c r="L42" s="16"/>
      <c r="M42" s="54" t="s">
        <v>250</v>
      </c>
      <c r="N42" s="17"/>
      <c r="O42" s="18" t="s">
        <v>334</v>
      </c>
      <c r="P42" s="18">
        <v>0</v>
      </c>
      <c r="Q42" s="18" t="s">
        <v>47</v>
      </c>
      <c r="R42" s="17" t="s">
        <v>335</v>
      </c>
      <c r="S42" s="17" t="s">
        <v>335</v>
      </c>
      <c r="T42" s="17" t="s">
        <v>335</v>
      </c>
      <c r="U42" s="18" t="s">
        <v>334</v>
      </c>
      <c r="V42" s="18" t="s">
        <v>335</v>
      </c>
      <c r="W42" s="18" t="s">
        <v>335</v>
      </c>
      <c r="X42" s="17"/>
      <c r="Y42" s="19"/>
      <c r="Z42" s="18" t="s">
        <v>336</v>
      </c>
      <c r="AA42" s="18" t="s">
        <v>336</v>
      </c>
      <c r="AB42" s="20"/>
      <c r="AC42" s="13" t="s">
        <v>337</v>
      </c>
      <c r="AD42" s="55" t="str">
        <f>HYPERLINK("https://ovidsp.ovid.com/ovidweb.cgi?T=JS&amp;NEWS=n&amp;CSC=Y&amp;PAGE=toc&amp;D=yrovft&amp;AN=00006114-000000000-00000","https://ovidsp.ovid.com/ovidweb.cgi?T=JS&amp;NEWS=n&amp;CSC=Y&amp;PAGE=toc&amp;D=yrovft&amp;AN=00006114-000000000-00000")</f>
        <v>https://ovidsp.ovid.com/ovidweb.cgi?T=JS&amp;NEWS=n&amp;CSC=Y&amp;PAGE=toc&amp;D=yrovft&amp;AN=00006114-000000000-00000</v>
      </c>
    </row>
    <row r="43" spans="1:40" ht="16.5" x14ac:dyDescent="0.3">
      <c r="A43" s="8">
        <v>42</v>
      </c>
      <c r="B43" s="9" t="s">
        <v>333</v>
      </c>
      <c r="C43" s="9" t="s">
        <v>41</v>
      </c>
      <c r="D43" s="10" t="s">
        <v>42</v>
      </c>
      <c r="E43" s="54" t="s">
        <v>149</v>
      </c>
      <c r="F43" s="54" t="s">
        <v>149</v>
      </c>
      <c r="G43" s="12"/>
      <c r="H43" s="53" t="s">
        <v>215</v>
      </c>
      <c r="I43" s="54" t="s">
        <v>308</v>
      </c>
      <c r="J43" s="54" t="s">
        <v>309</v>
      </c>
      <c r="K43" s="16"/>
      <c r="L43" s="16"/>
      <c r="M43" s="54" t="s">
        <v>250</v>
      </c>
      <c r="N43" s="17"/>
      <c r="O43" s="18" t="s">
        <v>334</v>
      </c>
      <c r="P43" s="18">
        <v>0</v>
      </c>
      <c r="Q43" s="18" t="s">
        <v>47</v>
      </c>
      <c r="R43" s="17" t="s">
        <v>335</v>
      </c>
      <c r="S43" s="17" t="s">
        <v>335</v>
      </c>
      <c r="T43" s="17" t="s">
        <v>335</v>
      </c>
      <c r="U43" s="18" t="s">
        <v>334</v>
      </c>
      <c r="V43" s="18" t="s">
        <v>335</v>
      </c>
      <c r="W43" s="18" t="s">
        <v>335</v>
      </c>
      <c r="X43" s="17"/>
      <c r="Y43" s="19"/>
      <c r="Z43" s="18" t="s">
        <v>336</v>
      </c>
      <c r="AA43" s="18" t="s">
        <v>336</v>
      </c>
      <c r="AB43" s="20"/>
      <c r="AC43" s="13" t="s">
        <v>337</v>
      </c>
      <c r="AD43" s="55" t="str">
        <f>HYPERLINK("https://ovidsp.ovid.com/ovidweb.cgi?T=JS&amp;NEWS=n&amp;CSC=Y&amp;PAGE=toc&amp;D=yrovft&amp;AN=01271214-000000000-00000","https://ovidsp.ovid.com/ovidweb.cgi?T=JS&amp;NEWS=n&amp;CSC=Y&amp;PAGE=toc&amp;D=yrovft&amp;AN=01271214-000000000-00000")</f>
        <v>https://ovidsp.ovid.com/ovidweb.cgi?T=JS&amp;NEWS=n&amp;CSC=Y&amp;PAGE=toc&amp;D=yrovft&amp;AN=01271214-000000000-00000</v>
      </c>
    </row>
    <row r="44" spans="1:40" ht="16.5" x14ac:dyDescent="0.3">
      <c r="A44" s="8">
        <v>43</v>
      </c>
      <c r="B44" s="9" t="s">
        <v>333</v>
      </c>
      <c r="C44" s="9" t="s">
        <v>41</v>
      </c>
      <c r="D44" s="10" t="s">
        <v>42</v>
      </c>
      <c r="E44" s="54" t="s">
        <v>144</v>
      </c>
      <c r="F44" s="54" t="s">
        <v>149</v>
      </c>
      <c r="G44" s="12"/>
      <c r="H44" s="53" t="s">
        <v>216</v>
      </c>
      <c r="I44" s="54" t="s">
        <v>310</v>
      </c>
      <c r="J44" s="54" t="s">
        <v>252</v>
      </c>
      <c r="K44" s="16"/>
      <c r="L44" s="16"/>
      <c r="M44" s="54" t="s">
        <v>250</v>
      </c>
      <c r="N44" s="17"/>
      <c r="O44" s="18" t="s">
        <v>334</v>
      </c>
      <c r="P44" s="18">
        <v>0</v>
      </c>
      <c r="Q44" s="18" t="s">
        <v>47</v>
      </c>
      <c r="R44" s="17" t="s">
        <v>335</v>
      </c>
      <c r="S44" s="17" t="s">
        <v>335</v>
      </c>
      <c r="T44" s="17" t="s">
        <v>335</v>
      </c>
      <c r="U44" s="18" t="s">
        <v>334</v>
      </c>
      <c r="V44" s="18" t="s">
        <v>335</v>
      </c>
      <c r="W44" s="18" t="s">
        <v>335</v>
      </c>
      <c r="X44" s="17"/>
      <c r="Y44" s="19"/>
      <c r="Z44" s="18" t="s">
        <v>336</v>
      </c>
      <c r="AA44" s="18" t="s">
        <v>336</v>
      </c>
      <c r="AB44" s="20"/>
      <c r="AC44" s="13" t="s">
        <v>337</v>
      </c>
      <c r="AD44" s="55" t="str">
        <f>HYPERLINK("https://ovidsp.ovid.com/ovidweb.cgi?T=JS&amp;NEWS=n&amp;CSC=Y&amp;PAGE=toc&amp;D=yrovft&amp;AN=00006231-000000000-00000","https://ovidsp.ovid.com/ovidweb.cgi?T=JS&amp;NEWS=n&amp;CSC=Y&amp;PAGE=toc&amp;D=yrovft&amp;AN=00006231-000000000-00000")</f>
        <v>https://ovidsp.ovid.com/ovidweb.cgi?T=JS&amp;NEWS=n&amp;CSC=Y&amp;PAGE=toc&amp;D=yrovft&amp;AN=00006231-000000000-00000</v>
      </c>
    </row>
    <row r="45" spans="1:40" ht="16.5" x14ac:dyDescent="0.3">
      <c r="A45" s="8">
        <v>44</v>
      </c>
      <c r="B45" s="9" t="s">
        <v>333</v>
      </c>
      <c r="C45" s="9" t="s">
        <v>41</v>
      </c>
      <c r="D45" s="10" t="s">
        <v>42</v>
      </c>
      <c r="E45" s="54" t="s">
        <v>148</v>
      </c>
      <c r="F45" s="54" t="s">
        <v>149</v>
      </c>
      <c r="G45" s="12"/>
      <c r="H45" s="53" t="s">
        <v>217</v>
      </c>
      <c r="I45" s="54" t="s">
        <v>273</v>
      </c>
      <c r="J45" s="54" t="s">
        <v>252</v>
      </c>
      <c r="K45" s="16"/>
      <c r="L45" s="16"/>
      <c r="M45" s="54" t="s">
        <v>250</v>
      </c>
      <c r="N45" s="17"/>
      <c r="O45" s="18" t="s">
        <v>334</v>
      </c>
      <c r="P45" s="18">
        <v>0</v>
      </c>
      <c r="Q45" s="18" t="s">
        <v>47</v>
      </c>
      <c r="R45" s="17" t="s">
        <v>335</v>
      </c>
      <c r="S45" s="17" t="s">
        <v>335</v>
      </c>
      <c r="T45" s="17" t="s">
        <v>335</v>
      </c>
      <c r="U45" s="18" t="s">
        <v>334</v>
      </c>
      <c r="V45" s="18" t="s">
        <v>335</v>
      </c>
      <c r="W45" s="18" t="s">
        <v>335</v>
      </c>
      <c r="X45" s="17"/>
      <c r="Y45" s="19"/>
      <c r="Z45" s="18" t="s">
        <v>336</v>
      </c>
      <c r="AA45" s="18" t="s">
        <v>336</v>
      </c>
      <c r="AB45" s="20"/>
      <c r="AC45" s="13" t="s">
        <v>337</v>
      </c>
      <c r="AD45" s="55" t="str">
        <f>HYPERLINK("https://ovidsp.ovid.com/ovidweb.cgi?T=JS&amp;NEWS=n&amp;CSC=Y&amp;PAGE=toc&amp;D=yrovft&amp;AN=00006250-000000000-00000","https://ovidsp.ovid.com/ovidweb.cgi?T=JS&amp;NEWS=n&amp;CSC=Y&amp;PAGE=toc&amp;D=yrovft&amp;AN=00006250-000000000-00000")</f>
        <v>https://ovidsp.ovid.com/ovidweb.cgi?T=JS&amp;NEWS=n&amp;CSC=Y&amp;PAGE=toc&amp;D=yrovft&amp;AN=00006250-000000000-00000</v>
      </c>
    </row>
    <row r="46" spans="1:40" ht="16.5" x14ac:dyDescent="0.3">
      <c r="A46" s="8">
        <v>45</v>
      </c>
      <c r="B46" s="9" t="s">
        <v>333</v>
      </c>
      <c r="C46" s="9" t="s">
        <v>41</v>
      </c>
      <c r="D46" s="10" t="s">
        <v>42</v>
      </c>
      <c r="E46" s="54" t="s">
        <v>149</v>
      </c>
      <c r="F46" s="54" t="s">
        <v>149</v>
      </c>
      <c r="G46" s="12"/>
      <c r="H46" s="53" t="s">
        <v>218</v>
      </c>
      <c r="I46" s="54" t="s">
        <v>311</v>
      </c>
      <c r="J46" s="54" t="s">
        <v>312</v>
      </c>
      <c r="K46" s="16"/>
      <c r="L46" s="16"/>
      <c r="M46" s="54" t="s">
        <v>250</v>
      </c>
      <c r="N46" s="17"/>
      <c r="O46" s="18" t="s">
        <v>334</v>
      </c>
      <c r="P46" s="18">
        <v>0</v>
      </c>
      <c r="Q46" s="18" t="s">
        <v>47</v>
      </c>
      <c r="R46" s="17" t="s">
        <v>335</v>
      </c>
      <c r="S46" s="17" t="s">
        <v>335</v>
      </c>
      <c r="T46" s="17" t="s">
        <v>335</v>
      </c>
      <c r="U46" s="18" t="s">
        <v>334</v>
      </c>
      <c r="V46" s="18" t="s">
        <v>335</v>
      </c>
      <c r="W46" s="18" t="s">
        <v>335</v>
      </c>
      <c r="X46" s="17"/>
      <c r="Y46" s="19"/>
      <c r="Z46" s="18" t="s">
        <v>336</v>
      </c>
      <c r="AA46" s="18" t="s">
        <v>336</v>
      </c>
      <c r="AB46" s="20"/>
      <c r="AC46" s="13" t="s">
        <v>337</v>
      </c>
      <c r="AD46" s="55" t="str">
        <f>HYPERLINK("https://ovidsp.ovid.com/ovidweb.cgi?T=JS&amp;NEWS=n&amp;CSC=Y&amp;PAGE=toc&amp;D=yrovft&amp;AN=00115963-000000000-00000","https://ovidsp.ovid.com/ovidweb.cgi?T=JS&amp;NEWS=n&amp;CSC=Y&amp;PAGE=toc&amp;D=yrovft&amp;AN=00115963-000000000-00000")</f>
        <v>https://ovidsp.ovid.com/ovidweb.cgi?T=JS&amp;NEWS=n&amp;CSC=Y&amp;PAGE=toc&amp;D=yrovft&amp;AN=00115963-000000000-00000</v>
      </c>
    </row>
    <row r="47" spans="1:40" ht="16.5" x14ac:dyDescent="0.3">
      <c r="A47" s="8">
        <v>46</v>
      </c>
      <c r="B47" s="9" t="s">
        <v>333</v>
      </c>
      <c r="C47" s="9" t="s">
        <v>41</v>
      </c>
      <c r="D47" s="10" t="s">
        <v>42</v>
      </c>
      <c r="E47" s="54" t="s">
        <v>152</v>
      </c>
      <c r="F47" s="54" t="s">
        <v>149</v>
      </c>
      <c r="G47" s="12"/>
      <c r="H47" s="53" t="s">
        <v>219</v>
      </c>
      <c r="I47" s="54" t="s">
        <v>313</v>
      </c>
      <c r="J47" s="54" t="s">
        <v>252</v>
      </c>
      <c r="K47" s="16"/>
      <c r="L47" s="16"/>
      <c r="M47" s="54" t="s">
        <v>250</v>
      </c>
      <c r="N47" s="17"/>
      <c r="O47" s="18" t="s">
        <v>334</v>
      </c>
      <c r="P47" s="18">
        <v>0</v>
      </c>
      <c r="Q47" s="18" t="s">
        <v>47</v>
      </c>
      <c r="R47" s="17" t="s">
        <v>335</v>
      </c>
      <c r="S47" s="17" t="s">
        <v>335</v>
      </c>
      <c r="T47" s="17" t="s">
        <v>335</v>
      </c>
      <c r="U47" s="18" t="s">
        <v>334</v>
      </c>
      <c r="V47" s="18" t="s">
        <v>335</v>
      </c>
      <c r="W47" s="18" t="s">
        <v>335</v>
      </c>
      <c r="X47" s="17"/>
      <c r="Y47" s="19"/>
      <c r="Z47" s="18" t="s">
        <v>336</v>
      </c>
      <c r="AA47" s="18" t="s">
        <v>336</v>
      </c>
      <c r="AB47" s="20"/>
      <c r="AC47" s="13" t="s">
        <v>337</v>
      </c>
      <c r="AD47" s="55" t="str">
        <f>HYPERLINK("https://ovidsp.ovid.com/ovidweb.cgi?T=JS&amp;NEWS=n&amp;CSC=Y&amp;PAGE=toc&amp;D=yrovft&amp;AN=00006324-000000000-00000","https://ovidsp.ovid.com/ovidweb.cgi?T=JS&amp;NEWS=n&amp;CSC=Y&amp;PAGE=toc&amp;D=yrovft&amp;AN=00006324-000000000-00000")</f>
        <v>https://ovidsp.ovid.com/ovidweb.cgi?T=JS&amp;NEWS=n&amp;CSC=Y&amp;PAGE=toc&amp;D=yrovft&amp;AN=00006324-000000000-00000</v>
      </c>
    </row>
    <row r="48" spans="1:40" ht="16.5" x14ac:dyDescent="0.3">
      <c r="A48" s="8">
        <v>47</v>
      </c>
      <c r="B48" s="9" t="s">
        <v>333</v>
      </c>
      <c r="C48" s="9" t="s">
        <v>41</v>
      </c>
      <c r="D48" s="10" t="s">
        <v>42</v>
      </c>
      <c r="E48" s="54" t="s">
        <v>156</v>
      </c>
      <c r="F48" s="54" t="s">
        <v>149</v>
      </c>
      <c r="G48" s="12"/>
      <c r="H48" s="53" t="s">
        <v>220</v>
      </c>
      <c r="I48" s="54" t="s">
        <v>274</v>
      </c>
      <c r="J48" s="54" t="s">
        <v>252</v>
      </c>
      <c r="K48" s="16"/>
      <c r="L48" s="16"/>
      <c r="M48" s="54" t="s">
        <v>250</v>
      </c>
      <c r="N48" s="17"/>
      <c r="O48" s="18" t="s">
        <v>334</v>
      </c>
      <c r="P48" s="18">
        <v>0</v>
      </c>
      <c r="Q48" s="18" t="s">
        <v>47</v>
      </c>
      <c r="R48" s="17" t="s">
        <v>335</v>
      </c>
      <c r="S48" s="17" t="s">
        <v>335</v>
      </c>
      <c r="T48" s="17" t="s">
        <v>335</v>
      </c>
      <c r="U48" s="18" t="s">
        <v>334</v>
      </c>
      <c r="V48" s="18" t="s">
        <v>335</v>
      </c>
      <c r="W48" s="18" t="s">
        <v>335</v>
      </c>
      <c r="X48" s="17"/>
      <c r="Y48" s="19"/>
      <c r="Z48" s="18" t="s">
        <v>336</v>
      </c>
      <c r="AA48" s="18" t="s">
        <v>336</v>
      </c>
      <c r="AB48" s="20"/>
      <c r="AC48" s="13" t="s">
        <v>337</v>
      </c>
      <c r="AD48" s="55" t="str">
        <f>HYPERLINK("https://ovidsp.ovid.com/ovidweb.cgi?T=JS&amp;NEWS=n&amp;CSC=Y&amp;PAGE=toc&amp;D=yrovft&amp;AN=00006534-000000000-00000","https://ovidsp.ovid.com/ovidweb.cgi?T=JS&amp;NEWS=n&amp;CSC=Y&amp;PAGE=toc&amp;D=yrovft&amp;AN=00006534-000000000-00000")</f>
        <v>https://ovidsp.ovid.com/ovidweb.cgi?T=JS&amp;NEWS=n&amp;CSC=Y&amp;PAGE=toc&amp;D=yrovft&amp;AN=00006534-000000000-00000</v>
      </c>
    </row>
    <row r="49" spans="1:30" ht="16.5" x14ac:dyDescent="0.3">
      <c r="A49" s="8">
        <v>48</v>
      </c>
      <c r="B49" s="9" t="s">
        <v>333</v>
      </c>
      <c r="C49" s="9" t="s">
        <v>41</v>
      </c>
      <c r="D49" s="10" t="s">
        <v>42</v>
      </c>
      <c r="E49" s="54" t="s">
        <v>241</v>
      </c>
      <c r="F49" s="54" t="s">
        <v>149</v>
      </c>
      <c r="G49" s="12"/>
      <c r="H49" s="53" t="s">
        <v>158</v>
      </c>
      <c r="I49" s="54" t="s">
        <v>314</v>
      </c>
      <c r="J49" s="54" t="s">
        <v>315</v>
      </c>
      <c r="K49" s="16"/>
      <c r="L49" s="16"/>
      <c r="M49" s="54" t="s">
        <v>250</v>
      </c>
      <c r="N49" s="17"/>
      <c r="O49" s="18" t="s">
        <v>334</v>
      </c>
      <c r="P49" s="18">
        <v>0</v>
      </c>
      <c r="Q49" s="18" t="s">
        <v>47</v>
      </c>
      <c r="R49" s="17" t="s">
        <v>335</v>
      </c>
      <c r="S49" s="17" t="s">
        <v>335</v>
      </c>
      <c r="T49" s="17" t="s">
        <v>335</v>
      </c>
      <c r="U49" s="18" t="s">
        <v>334</v>
      </c>
      <c r="V49" s="18" t="s">
        <v>335</v>
      </c>
      <c r="W49" s="18" t="s">
        <v>335</v>
      </c>
      <c r="X49" s="17"/>
      <c r="Y49" s="19"/>
      <c r="Z49" s="18" t="s">
        <v>336</v>
      </c>
      <c r="AA49" s="18" t="s">
        <v>336</v>
      </c>
      <c r="AB49" s="20"/>
      <c r="AC49" s="13" t="s">
        <v>337</v>
      </c>
      <c r="AD49" s="55" t="str">
        <f>HYPERLINK("https://ovidsp.ovid.com/ovidweb.cgi?T=JS&amp;NEWS=n&amp;CSC=Y&amp;PAGE=toc&amp;D=yrovft&amp;AN=00739888-000000000-00000","https://ovidsp.ovid.com/ovidweb.cgi?T=JS&amp;NEWS=n&amp;CSC=Y&amp;PAGE=toc&amp;D=yrovft&amp;AN=00739888-000000000-00000")</f>
        <v>https://ovidsp.ovid.com/ovidweb.cgi?T=JS&amp;NEWS=n&amp;CSC=Y&amp;PAGE=toc&amp;D=yrovft&amp;AN=00739888-000000000-00000</v>
      </c>
    </row>
    <row r="50" spans="1:30" ht="16.5" x14ac:dyDescent="0.3">
      <c r="A50" s="8">
        <v>49</v>
      </c>
      <c r="B50" s="9" t="s">
        <v>333</v>
      </c>
      <c r="C50" s="9" t="s">
        <v>41</v>
      </c>
      <c r="D50" s="10" t="s">
        <v>42</v>
      </c>
      <c r="E50" s="54" t="s">
        <v>242</v>
      </c>
      <c r="F50" s="54" t="s">
        <v>149</v>
      </c>
      <c r="G50" s="12"/>
      <c r="H50" s="53" t="s">
        <v>221</v>
      </c>
      <c r="I50" s="54" t="s">
        <v>316</v>
      </c>
      <c r="J50" s="54" t="s">
        <v>317</v>
      </c>
      <c r="K50" s="16"/>
      <c r="L50" s="16"/>
      <c r="M50" s="54" t="s">
        <v>250</v>
      </c>
      <c r="N50" s="17"/>
      <c r="O50" s="18" t="s">
        <v>334</v>
      </c>
      <c r="P50" s="18">
        <v>0</v>
      </c>
      <c r="Q50" s="18" t="s">
        <v>47</v>
      </c>
      <c r="R50" s="17" t="s">
        <v>335</v>
      </c>
      <c r="S50" s="17" t="s">
        <v>335</v>
      </c>
      <c r="T50" s="17" t="s">
        <v>335</v>
      </c>
      <c r="U50" s="18" t="s">
        <v>334</v>
      </c>
      <c r="V50" s="18" t="s">
        <v>335</v>
      </c>
      <c r="W50" s="18" t="s">
        <v>335</v>
      </c>
      <c r="X50" s="17"/>
      <c r="Y50" s="19"/>
      <c r="Z50" s="18" t="s">
        <v>336</v>
      </c>
      <c r="AA50" s="18" t="s">
        <v>336</v>
      </c>
      <c r="AB50" s="20"/>
      <c r="AC50" s="13" t="s">
        <v>337</v>
      </c>
      <c r="AD50" s="55" t="str">
        <f>HYPERLINK("https://ovidsp.ovid.com/ovidweb.cgi?T=JS&amp;NEWS=n&amp;CSC=Y&amp;PAGE=toc&amp;D=yrovft&amp;AN=00182634-000000000-00000","https://ovidsp.ovid.com/ovidweb.cgi?T=JS&amp;NEWS=n&amp;CSC=Y&amp;PAGE=toc&amp;D=yrovft&amp;AN=00182634-000000000-00000")</f>
        <v>https://ovidsp.ovid.com/ovidweb.cgi?T=JS&amp;NEWS=n&amp;CSC=Y&amp;PAGE=toc&amp;D=yrovft&amp;AN=00182634-000000000-00000</v>
      </c>
    </row>
    <row r="51" spans="1:30" ht="16.5" x14ac:dyDescent="0.3">
      <c r="A51" s="8">
        <v>50</v>
      </c>
      <c r="B51" s="9" t="s">
        <v>333</v>
      </c>
      <c r="C51" s="9" t="s">
        <v>41</v>
      </c>
      <c r="D51" s="10" t="s">
        <v>42</v>
      </c>
      <c r="E51" s="54" t="s">
        <v>160</v>
      </c>
      <c r="F51" s="54" t="s">
        <v>161</v>
      </c>
      <c r="G51" s="12"/>
      <c r="H51" s="53" t="s">
        <v>162</v>
      </c>
      <c r="I51" s="54" t="s">
        <v>318</v>
      </c>
      <c r="J51" s="54" t="s">
        <v>319</v>
      </c>
      <c r="K51" s="16"/>
      <c r="L51" s="16"/>
      <c r="M51" s="54" t="s">
        <v>250</v>
      </c>
      <c r="N51" s="17"/>
      <c r="O51" s="18" t="s">
        <v>334</v>
      </c>
      <c r="P51" s="18">
        <v>0</v>
      </c>
      <c r="Q51" s="18" t="s">
        <v>47</v>
      </c>
      <c r="R51" s="17" t="s">
        <v>335</v>
      </c>
      <c r="S51" s="17" t="s">
        <v>335</v>
      </c>
      <c r="T51" s="17" t="s">
        <v>335</v>
      </c>
      <c r="U51" s="18" t="s">
        <v>334</v>
      </c>
      <c r="V51" s="18" t="s">
        <v>335</v>
      </c>
      <c r="W51" s="18" t="s">
        <v>335</v>
      </c>
      <c r="X51" s="17"/>
      <c r="Y51" s="19"/>
      <c r="Z51" s="18" t="s">
        <v>336</v>
      </c>
      <c r="AA51" s="18" t="s">
        <v>336</v>
      </c>
      <c r="AB51" s="20"/>
      <c r="AC51" s="13" t="s">
        <v>337</v>
      </c>
      <c r="AD51" s="55" t="str">
        <f>HYPERLINK("https://ovidsp.ovid.com/ovidweb.cgi?T=JS&amp;NEWS=n&amp;CSC=Y&amp;PAGE=toc&amp;D=yrovft&amp;AN=00007632-000000000-00000","https://ovidsp.ovid.com/ovidweb.cgi?T=JS&amp;NEWS=n&amp;CSC=Y&amp;PAGE=toc&amp;D=yrovft&amp;AN=00007632-000000000-00000")</f>
        <v>https://ovidsp.ovid.com/ovidweb.cgi?T=JS&amp;NEWS=n&amp;CSC=Y&amp;PAGE=toc&amp;D=yrovft&amp;AN=00007632-000000000-00000</v>
      </c>
    </row>
    <row r="52" spans="1:30" ht="16.5" x14ac:dyDescent="0.3">
      <c r="A52" s="8">
        <v>51</v>
      </c>
      <c r="B52" s="9" t="s">
        <v>333</v>
      </c>
      <c r="C52" s="9" t="s">
        <v>41</v>
      </c>
      <c r="D52" s="10" t="s">
        <v>42</v>
      </c>
      <c r="E52" s="54" t="s">
        <v>243</v>
      </c>
      <c r="F52" s="54" t="s">
        <v>161</v>
      </c>
      <c r="G52" s="12"/>
      <c r="H52" s="53" t="s">
        <v>222</v>
      </c>
      <c r="I52" s="54" t="s">
        <v>320</v>
      </c>
      <c r="J52" s="54" t="s">
        <v>321</v>
      </c>
      <c r="K52" s="16"/>
      <c r="L52" s="16"/>
      <c r="M52" s="54" t="s">
        <v>250</v>
      </c>
      <c r="N52" s="17"/>
      <c r="O52" s="18" t="s">
        <v>334</v>
      </c>
      <c r="P52" s="18">
        <v>0</v>
      </c>
      <c r="Q52" s="18" t="s">
        <v>47</v>
      </c>
      <c r="R52" s="17" t="s">
        <v>335</v>
      </c>
      <c r="S52" s="17" t="s">
        <v>335</v>
      </c>
      <c r="T52" s="17" t="s">
        <v>335</v>
      </c>
      <c r="U52" s="18" t="s">
        <v>334</v>
      </c>
      <c r="V52" s="18" t="s">
        <v>335</v>
      </c>
      <c r="W52" s="18" t="s">
        <v>335</v>
      </c>
      <c r="X52" s="17"/>
      <c r="Y52" s="19"/>
      <c r="Z52" s="18" t="s">
        <v>336</v>
      </c>
      <c r="AA52" s="18" t="s">
        <v>336</v>
      </c>
      <c r="AB52" s="20"/>
      <c r="AC52" s="13" t="s">
        <v>337</v>
      </c>
      <c r="AD52" s="55" t="str">
        <f>HYPERLINK("https://ovidsp.ovid.com/ovidweb.cgi?T=JS&amp;NEWS=n&amp;CSC=Y&amp;PAGE=toc&amp;D=yrovft&amp;AN=00152232-000000000-00000","https://ovidsp.ovid.com/ovidweb.cgi?T=JS&amp;NEWS=n&amp;CSC=Y&amp;PAGE=toc&amp;D=yrovft&amp;AN=00152232-000000000-00000")</f>
        <v>https://ovidsp.ovid.com/ovidweb.cgi?T=JS&amp;NEWS=n&amp;CSC=Y&amp;PAGE=toc&amp;D=yrovft&amp;AN=00152232-000000000-00000</v>
      </c>
    </row>
    <row r="53" spans="1:30" ht="16.5" x14ac:dyDescent="0.3">
      <c r="A53" s="8">
        <v>52</v>
      </c>
      <c r="B53" s="9" t="s">
        <v>333</v>
      </c>
      <c r="C53" s="9" t="s">
        <v>41</v>
      </c>
      <c r="D53" s="10" t="s">
        <v>42</v>
      </c>
      <c r="E53" s="54" t="s">
        <v>56</v>
      </c>
      <c r="F53" s="54" t="s">
        <v>149</v>
      </c>
      <c r="G53" s="12"/>
      <c r="H53" s="53" t="s">
        <v>223</v>
      </c>
      <c r="I53" s="54" t="s">
        <v>322</v>
      </c>
      <c r="J53" s="54" t="s">
        <v>252</v>
      </c>
      <c r="K53" s="16"/>
      <c r="L53" s="16"/>
      <c r="M53" s="54" t="s">
        <v>250</v>
      </c>
      <c r="N53" s="17"/>
      <c r="O53" s="18" t="s">
        <v>334</v>
      </c>
      <c r="P53" s="18">
        <v>0</v>
      </c>
      <c r="Q53" s="18" t="s">
        <v>47</v>
      </c>
      <c r="R53" s="17" t="s">
        <v>335</v>
      </c>
      <c r="S53" s="17" t="s">
        <v>335</v>
      </c>
      <c r="T53" s="17" t="s">
        <v>335</v>
      </c>
      <c r="U53" s="18" t="s">
        <v>334</v>
      </c>
      <c r="V53" s="18" t="s">
        <v>335</v>
      </c>
      <c r="W53" s="18" t="s">
        <v>335</v>
      </c>
      <c r="X53" s="17"/>
      <c r="Y53" s="19"/>
      <c r="Z53" s="18" t="s">
        <v>336</v>
      </c>
      <c r="AA53" s="18" t="s">
        <v>336</v>
      </c>
      <c r="AB53" s="20"/>
      <c r="AC53" s="13" t="s">
        <v>337</v>
      </c>
      <c r="AD53" s="55" t="str">
        <f>HYPERLINK("https://ovidsp.ovid.com/ovidweb.cgi?T=JS&amp;NEWS=n&amp;CSC=Y&amp;PAGE=toc&amp;D=yrovft&amp;AN=00000372-000000000-00000","https://ovidsp.ovid.com/ovidweb.cgi?T=JS&amp;NEWS=n&amp;CSC=Y&amp;PAGE=toc&amp;D=yrovft&amp;AN=00000372-000000000-00000")</f>
        <v>https://ovidsp.ovid.com/ovidweb.cgi?T=JS&amp;NEWS=n&amp;CSC=Y&amp;PAGE=toc&amp;D=yrovft&amp;AN=00000372-000000000-00000</v>
      </c>
    </row>
    <row r="54" spans="1:30" ht="16.5" x14ac:dyDescent="0.3">
      <c r="A54" s="8">
        <v>53</v>
      </c>
      <c r="B54" s="9" t="s">
        <v>333</v>
      </c>
      <c r="C54" s="9" t="s">
        <v>41</v>
      </c>
      <c r="D54" s="10" t="s">
        <v>42</v>
      </c>
      <c r="E54" s="54" t="s">
        <v>244</v>
      </c>
      <c r="F54" s="54" t="s">
        <v>149</v>
      </c>
      <c r="G54" s="12"/>
      <c r="H54" s="53" t="s">
        <v>224</v>
      </c>
      <c r="I54" s="54" t="s">
        <v>323</v>
      </c>
      <c r="J54" s="54" t="s">
        <v>324</v>
      </c>
      <c r="K54" s="16"/>
      <c r="L54" s="16"/>
      <c r="M54" s="54" t="s">
        <v>250</v>
      </c>
      <c r="N54" s="17"/>
      <c r="O54" s="18" t="s">
        <v>334</v>
      </c>
      <c r="P54" s="18">
        <v>0</v>
      </c>
      <c r="Q54" s="18" t="s">
        <v>47</v>
      </c>
      <c r="R54" s="17" t="s">
        <v>335</v>
      </c>
      <c r="S54" s="17" t="s">
        <v>335</v>
      </c>
      <c r="T54" s="17" t="s">
        <v>335</v>
      </c>
      <c r="U54" s="18" t="s">
        <v>334</v>
      </c>
      <c r="V54" s="18" t="s">
        <v>335</v>
      </c>
      <c r="W54" s="18" t="s">
        <v>335</v>
      </c>
      <c r="X54" s="17"/>
      <c r="Y54" s="19"/>
      <c r="Z54" s="18" t="s">
        <v>336</v>
      </c>
      <c r="AA54" s="18" t="s">
        <v>336</v>
      </c>
      <c r="AB54" s="20"/>
      <c r="AC54" s="13" t="s">
        <v>337</v>
      </c>
      <c r="AD54" s="55" t="str">
        <f>HYPERLINK("https://ovidsp.ovid.com/ovidweb.cgi?T=JS&amp;NEWS=n&amp;CSC=Y&amp;PAGE=toc&amp;D=yrovft&amp;AN=00718391-000000000-00000","https://ovidsp.ovid.com/ovidweb.cgi?T=JS&amp;NEWS=n&amp;CSC=Y&amp;PAGE=toc&amp;D=yrovft&amp;AN=00718391-000000000-00000")</f>
        <v>https://ovidsp.ovid.com/ovidweb.cgi?T=JS&amp;NEWS=n&amp;CSC=Y&amp;PAGE=toc&amp;D=yrovft&amp;AN=00718391-000000000-00000</v>
      </c>
    </row>
    <row r="55" spans="1:30" ht="16.5" x14ac:dyDescent="0.3">
      <c r="A55" s="8">
        <v>54</v>
      </c>
      <c r="B55" s="9" t="s">
        <v>333</v>
      </c>
      <c r="C55" s="9" t="s">
        <v>41</v>
      </c>
      <c r="D55" s="10" t="s">
        <v>42</v>
      </c>
      <c r="E55" s="54" t="s">
        <v>245</v>
      </c>
      <c r="F55" s="54" t="s">
        <v>149</v>
      </c>
      <c r="G55" s="12"/>
      <c r="H55" s="53" t="s">
        <v>225</v>
      </c>
      <c r="I55" s="54" t="s">
        <v>325</v>
      </c>
      <c r="J55" s="54" t="s">
        <v>326</v>
      </c>
      <c r="K55" s="16"/>
      <c r="L55" s="16"/>
      <c r="M55" s="54" t="s">
        <v>250</v>
      </c>
      <c r="N55" s="17"/>
      <c r="O55" s="18" t="s">
        <v>334</v>
      </c>
      <c r="P55" s="18">
        <v>0</v>
      </c>
      <c r="Q55" s="18" t="s">
        <v>47</v>
      </c>
      <c r="R55" s="17" t="s">
        <v>335</v>
      </c>
      <c r="S55" s="17" t="s">
        <v>335</v>
      </c>
      <c r="T55" s="17" t="s">
        <v>335</v>
      </c>
      <c r="U55" s="18" t="s">
        <v>334</v>
      </c>
      <c r="V55" s="18" t="s">
        <v>335</v>
      </c>
      <c r="W55" s="18" t="s">
        <v>335</v>
      </c>
      <c r="X55" s="17"/>
      <c r="Y55" s="19"/>
      <c r="Z55" s="18" t="s">
        <v>336</v>
      </c>
      <c r="AA55" s="18" t="s">
        <v>336</v>
      </c>
      <c r="AB55" s="20"/>
      <c r="AC55" s="13" t="s">
        <v>337</v>
      </c>
      <c r="AD55" s="55" t="str">
        <f>HYPERLINK("https://ovidsp.ovid.com/ovidweb.cgi?T=JS&amp;NEWS=n&amp;CSC=Y&amp;PAGE=toc&amp;D=yrovft&amp;AN=00401515-000000000-00000","https://ovidsp.ovid.com/ovidweb.cgi?T=JS&amp;NEWS=n&amp;CSC=Y&amp;PAGE=toc&amp;D=yrovft&amp;AN=00401515-000000000-00000")</f>
        <v>https://ovidsp.ovid.com/ovidweb.cgi?T=JS&amp;NEWS=n&amp;CSC=Y&amp;PAGE=toc&amp;D=yrovft&amp;AN=00401515-000000000-00000</v>
      </c>
    </row>
    <row r="56" spans="1:30" ht="16.5" x14ac:dyDescent="0.3">
      <c r="A56" s="8">
        <v>55</v>
      </c>
      <c r="B56" s="9" t="s">
        <v>333</v>
      </c>
      <c r="C56" s="9" t="s">
        <v>41</v>
      </c>
      <c r="D56" s="10" t="s">
        <v>42</v>
      </c>
      <c r="E56" s="54" t="s">
        <v>246</v>
      </c>
      <c r="F56" s="54" t="s">
        <v>149</v>
      </c>
      <c r="G56" s="12"/>
      <c r="H56" s="53" t="s">
        <v>226</v>
      </c>
      <c r="I56" s="54" t="s">
        <v>327</v>
      </c>
      <c r="J56" s="54" t="s">
        <v>328</v>
      </c>
      <c r="K56" s="16"/>
      <c r="L56" s="16"/>
      <c r="M56" s="54" t="s">
        <v>250</v>
      </c>
      <c r="N56" s="17"/>
      <c r="O56" s="18" t="s">
        <v>334</v>
      </c>
      <c r="P56" s="18">
        <v>0</v>
      </c>
      <c r="Q56" s="18" t="s">
        <v>47</v>
      </c>
      <c r="R56" s="17" t="s">
        <v>335</v>
      </c>
      <c r="S56" s="17" t="s">
        <v>335</v>
      </c>
      <c r="T56" s="17" t="s">
        <v>335</v>
      </c>
      <c r="U56" s="18" t="s">
        <v>334</v>
      </c>
      <c r="V56" s="18" t="s">
        <v>335</v>
      </c>
      <c r="W56" s="18" t="s">
        <v>335</v>
      </c>
      <c r="X56" s="17"/>
      <c r="Y56" s="19"/>
      <c r="Z56" s="18" t="s">
        <v>336</v>
      </c>
      <c r="AA56" s="18" t="s">
        <v>336</v>
      </c>
      <c r="AB56" s="20"/>
      <c r="AC56" s="13" t="s">
        <v>337</v>
      </c>
      <c r="AD56" s="55" t="str">
        <f>HYPERLINK("https://ovidsp.ovid.com/ovidweb.cgi?T=JS&amp;NEWS=n&amp;CSC=Y&amp;PAGE=toc&amp;D=yrovft&amp;AN=01184658-000000000-00000","https://ovidsp.ovid.com/ovidweb.cgi?T=JS&amp;NEWS=n&amp;CSC=Y&amp;PAGE=toc&amp;D=yrovft&amp;AN=01184658-000000000-00000")</f>
        <v>https://ovidsp.ovid.com/ovidweb.cgi?T=JS&amp;NEWS=n&amp;CSC=Y&amp;PAGE=toc&amp;D=yrovft&amp;AN=01184658-000000000-00000</v>
      </c>
    </row>
    <row r="57" spans="1:30" ht="16.5" x14ac:dyDescent="0.3">
      <c r="A57" s="8">
        <v>56</v>
      </c>
      <c r="B57" s="9" t="s">
        <v>333</v>
      </c>
      <c r="C57" s="9" t="s">
        <v>41</v>
      </c>
      <c r="D57" s="10" t="s">
        <v>42</v>
      </c>
      <c r="E57" s="54" t="s">
        <v>247</v>
      </c>
      <c r="F57" s="54" t="s">
        <v>149</v>
      </c>
      <c r="G57" s="12"/>
      <c r="H57" s="53" t="s">
        <v>227</v>
      </c>
      <c r="I57" s="54" t="s">
        <v>329</v>
      </c>
      <c r="J57" s="54" t="s">
        <v>330</v>
      </c>
      <c r="K57" s="16"/>
      <c r="L57" s="16"/>
      <c r="M57" s="54" t="s">
        <v>250</v>
      </c>
      <c r="N57" s="17"/>
      <c r="O57" s="18" t="s">
        <v>334</v>
      </c>
      <c r="P57" s="18">
        <v>0</v>
      </c>
      <c r="Q57" s="18" t="s">
        <v>47</v>
      </c>
      <c r="R57" s="17" t="s">
        <v>335</v>
      </c>
      <c r="S57" s="17" t="s">
        <v>335</v>
      </c>
      <c r="T57" s="17" t="s">
        <v>335</v>
      </c>
      <c r="U57" s="18" t="s">
        <v>334</v>
      </c>
      <c r="V57" s="18" t="s">
        <v>335</v>
      </c>
      <c r="W57" s="18" t="s">
        <v>335</v>
      </c>
      <c r="X57" s="17"/>
      <c r="Y57" s="19"/>
      <c r="Z57" s="18" t="s">
        <v>336</v>
      </c>
      <c r="AA57" s="18" t="s">
        <v>336</v>
      </c>
      <c r="AB57" s="20"/>
      <c r="AC57" s="13" t="s">
        <v>337</v>
      </c>
      <c r="AD57" s="55" t="str">
        <f>HYPERLINK("https://ovidsp.ovid.com/ovidweb.cgi?T=JS&amp;NEWS=n&amp;CSC=Y&amp;PAGE=toc&amp;D=yrovft&amp;AN=00153307-000000000-00000","https://ovidsp.ovid.com/ovidweb.cgi?T=JS&amp;NEWS=n&amp;CSC=Y&amp;PAGE=toc&amp;D=yrovft&amp;AN=00153307-000000000-00000")</f>
        <v>https://ovidsp.ovid.com/ovidweb.cgi?T=JS&amp;NEWS=n&amp;CSC=Y&amp;PAGE=toc&amp;D=yrovft&amp;AN=00153307-000000000-00000</v>
      </c>
    </row>
    <row r="58" spans="1:30" ht="16.5" x14ac:dyDescent="0.3">
      <c r="A58" s="8">
        <v>57</v>
      </c>
      <c r="B58" s="9" t="s">
        <v>333</v>
      </c>
      <c r="C58" s="9" t="s">
        <v>41</v>
      </c>
      <c r="D58" s="10" t="s">
        <v>42</v>
      </c>
      <c r="E58" s="54" t="s">
        <v>248</v>
      </c>
      <c r="F58" s="54" t="s">
        <v>149</v>
      </c>
      <c r="G58" s="12"/>
      <c r="H58" s="53" t="s">
        <v>228</v>
      </c>
      <c r="I58" s="54" t="s">
        <v>329</v>
      </c>
      <c r="J58" s="54" t="s">
        <v>329</v>
      </c>
      <c r="K58" s="16"/>
      <c r="L58" s="16"/>
      <c r="M58" s="54" t="s">
        <v>250</v>
      </c>
      <c r="N58" s="17"/>
      <c r="O58" s="18" t="s">
        <v>334</v>
      </c>
      <c r="P58" s="18">
        <v>0</v>
      </c>
      <c r="Q58" s="18" t="s">
        <v>47</v>
      </c>
      <c r="R58" s="17" t="s">
        <v>335</v>
      </c>
      <c r="S58" s="17" t="s">
        <v>335</v>
      </c>
      <c r="T58" s="17" t="s">
        <v>335</v>
      </c>
      <c r="U58" s="18" t="s">
        <v>334</v>
      </c>
      <c r="V58" s="18" t="s">
        <v>335</v>
      </c>
      <c r="W58" s="18" t="s">
        <v>335</v>
      </c>
      <c r="X58" s="17"/>
      <c r="Y58" s="19"/>
      <c r="Z58" s="18" t="s">
        <v>336</v>
      </c>
      <c r="AA58" s="18" t="s">
        <v>336</v>
      </c>
      <c r="AB58" s="20"/>
      <c r="AC58" s="13" t="s">
        <v>337</v>
      </c>
      <c r="AD58" s="55" t="str">
        <f>HYPERLINK("https://ovidsp.ovid.com/ovidweb.cgi?T=JS&amp;NEWS=n&amp;CSC=Y&amp;PAGE=toc&amp;D=yrovft&amp;AN=00594858-000000000-00000","https://ovidsp.ovid.com/ovidweb.cgi?T=JS&amp;NEWS=n&amp;CSC=Y&amp;PAGE=toc&amp;D=yrovft&amp;AN=00594858-000000000-00000")</f>
        <v>https://ovidsp.ovid.com/ovidweb.cgi?T=JS&amp;NEWS=n&amp;CSC=Y&amp;PAGE=toc&amp;D=yrovft&amp;AN=00594858-000000000-00000</v>
      </c>
    </row>
    <row r="59" spans="1:30" ht="16.5" x14ac:dyDescent="0.3">
      <c r="A59" s="8">
        <v>58</v>
      </c>
      <c r="B59" s="9" t="s">
        <v>333</v>
      </c>
      <c r="C59" s="9" t="s">
        <v>41</v>
      </c>
      <c r="D59" s="10" t="s">
        <v>42</v>
      </c>
      <c r="E59" s="54" t="s">
        <v>249</v>
      </c>
      <c r="F59" s="54" t="s">
        <v>149</v>
      </c>
      <c r="G59" s="12"/>
      <c r="H59" s="53" t="s">
        <v>229</v>
      </c>
      <c r="I59" s="54" t="s">
        <v>331</v>
      </c>
      <c r="J59" s="54" t="s">
        <v>332</v>
      </c>
      <c r="K59" s="16"/>
      <c r="L59" s="16"/>
      <c r="M59" s="54" t="s">
        <v>250</v>
      </c>
      <c r="N59" s="17"/>
      <c r="O59" s="18" t="s">
        <v>334</v>
      </c>
      <c r="P59" s="18">
        <v>0</v>
      </c>
      <c r="Q59" s="18" t="s">
        <v>47</v>
      </c>
      <c r="R59" s="17" t="s">
        <v>335</v>
      </c>
      <c r="S59" s="17" t="s">
        <v>335</v>
      </c>
      <c r="T59" s="17" t="s">
        <v>335</v>
      </c>
      <c r="U59" s="18" t="s">
        <v>334</v>
      </c>
      <c r="V59" s="18" t="s">
        <v>335</v>
      </c>
      <c r="W59" s="18" t="s">
        <v>335</v>
      </c>
      <c r="X59" s="17"/>
      <c r="Y59" s="19"/>
      <c r="Z59" s="18" t="s">
        <v>336</v>
      </c>
      <c r="AA59" s="18" t="s">
        <v>336</v>
      </c>
      <c r="AB59" s="20"/>
      <c r="AC59" s="13" t="s">
        <v>337</v>
      </c>
      <c r="AD59" s="55" t="str">
        <f>HYPERLINK("https://ovidsp.ovid.com/ovidweb.cgi?T=JS&amp;NEWS=n&amp;CSC=Y&amp;PAGE=toc&amp;D=yrovft&amp;AN=01367728-000000000-00000","https://ovidsp.ovid.com/ovidweb.cgi?T=JS&amp;NEWS=n&amp;CSC=Y&amp;PAGE=toc&amp;D=yrovft&amp;AN=01367728-000000000-00000")</f>
        <v>https://ovidsp.ovid.com/ovidweb.cgi?T=JS&amp;NEWS=n&amp;CSC=Y&amp;PAGE=toc&amp;D=yrovft&amp;AN=01367728-000000000-00000</v>
      </c>
    </row>
    <row r="60" spans="1:30" ht="16.5" x14ac:dyDescent="0.3">
      <c r="A60" s="8">
        <v>59</v>
      </c>
      <c r="B60" s="9" t="s">
        <v>333</v>
      </c>
      <c r="C60" s="9" t="s">
        <v>41</v>
      </c>
      <c r="D60" s="10" t="s">
        <v>42</v>
      </c>
      <c r="E60" s="54" t="s">
        <v>164</v>
      </c>
      <c r="F60" s="54" t="s">
        <v>149</v>
      </c>
      <c r="G60" s="12"/>
      <c r="H60" s="53" t="s">
        <v>166</v>
      </c>
      <c r="I60" s="54" t="s">
        <v>275</v>
      </c>
      <c r="J60" s="54" t="s">
        <v>252</v>
      </c>
      <c r="K60" s="16"/>
      <c r="L60" s="16"/>
      <c r="M60" s="54" t="s">
        <v>250</v>
      </c>
      <c r="N60" s="17"/>
      <c r="O60" s="18" t="s">
        <v>334</v>
      </c>
      <c r="P60" s="18">
        <v>0</v>
      </c>
      <c r="Q60" s="18" t="s">
        <v>47</v>
      </c>
      <c r="R60" s="17" t="s">
        <v>335</v>
      </c>
      <c r="S60" s="17" t="s">
        <v>335</v>
      </c>
      <c r="T60" s="17" t="s">
        <v>335</v>
      </c>
      <c r="U60" s="18" t="s">
        <v>334</v>
      </c>
      <c r="V60" s="18" t="s">
        <v>335</v>
      </c>
      <c r="W60" s="18" t="s">
        <v>335</v>
      </c>
      <c r="X60" s="17"/>
      <c r="Y60" s="19"/>
      <c r="Z60" s="18" t="s">
        <v>336</v>
      </c>
      <c r="AA60" s="18" t="s">
        <v>336</v>
      </c>
      <c r="AB60" s="20"/>
      <c r="AC60" s="13" t="s">
        <v>337</v>
      </c>
      <c r="AD60" s="55" t="str">
        <f>HYPERLINK("https://ovidsp.ovid.com/ovidweb.cgi?T=JS&amp;NEWS=n&amp;CSC=Y&amp;PAGE=toc&amp;D=yrovft&amp;AN=00007890-000000000-00000","https://ovidsp.ovid.com/ovidweb.cgi?T=JS&amp;NEWS=n&amp;CSC=Y&amp;PAGE=toc&amp;D=yrovft&amp;AN=00007890-000000000-00000")</f>
        <v>https://ovidsp.ovid.com/ovidweb.cgi?T=JS&amp;NEWS=n&amp;CSC=Y&amp;PAGE=toc&amp;D=yrovft&amp;AN=00007890-000000000-00000</v>
      </c>
    </row>
  </sheetData>
  <autoFilter ref="A1:AN34"/>
  <phoneticPr fontId="3" type="noConversion"/>
  <dataValidations count="8">
    <dataValidation type="custom" allowBlank="1" showInputMessage="1" showErrorMessage="1" promptTitle="E-ISSN 형식" prompt="예) 1111-2222" sqref="F2">
      <formula1>AND(MID(F2,5,1)="-",LEN(F2)=9)</formula1>
    </dataValidation>
    <dataValidation type="custom" allowBlank="1" showInputMessage="1" showErrorMessage="1" promptTitle="P-ISSN 형식" prompt="예) 1111-2222" sqref="E2">
      <formula1>AND(MID(E2,5,1)="-",LEN(E2)=9)</formula1>
    </dataValidation>
    <dataValidation type="textLength" operator="equal" allowBlank="1" showInputMessage="1" showErrorMessage="1" promptTitle="Citation/Abstract End Year" prompt="- 숫자만 입력하세요._x000a_  예)2001_x000a_" sqref="L2">
      <formula1>4</formula1>
    </dataValidation>
    <dataValidation type="textLength" operator="equal" allowBlank="1" showInputMessage="1" showErrorMessage="1" promptTitle="Citation/Abstract Start Year 형식" prompt="- 숫자만 입력하세요._x000a_ 예) 2004" sqref="K2">
      <formula1>4</formula1>
    </dataValidation>
    <dataValidation allowBlank="1" showInputMessage="1" showErrorMessage="1" promptTitle="Full Text End Year 형식" prompt="- 숫자만 입력하세요. _x000a_  예)2001_x000a_- 현재까지 원문이 제공될 경우 현재 년도를 입력하세요._x000a_  예)2021_x000a_  _x000a_" sqref="J2:J35"/>
    <dataValidation type="custom" allowBlank="1" showInputMessage="1" showErrorMessage="1" promptTitle="p-ISSN 형식" prompt="예) 1111-2222" sqref="F3:F34">
      <formula1>AND(MID(F3,5,1)="-",LEN(F3)=9)</formula1>
    </dataValidation>
    <dataValidation type="custom" allowBlank="1" showInputMessage="1" showErrorMessage="1" promptTitle="e-ISSN 형식" prompt="예) 1111-2222" sqref="E3:E34">
      <formula1>AND(MID(E3,5,1)="-",LEN(E3)=9)</formula1>
    </dataValidation>
    <dataValidation type="list" errorStyle="warning" allowBlank="1" showInputMessage="1" showErrorMessage="1" error="Source Type을 선택해주세요" promptTitle="Source Type" prompt="필수 선택입니다." sqref="D2:D60">
      <formula1>"Book,Database,Dissertation,Guideline,Journal,Magazine,Newspaper,Other Sources,Pamphlet,Periodical,Proceeding,Publication,Report,SIG Newsletters,Studies,Transactions,Audio &amp; Video,Working Paper,Yearbook"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5"/>
  <sheetViews>
    <sheetView zoomScaleNormal="100" workbookViewId="0">
      <pane ySplit="1" topLeftCell="A2" activePane="bottomLeft" state="frozen"/>
      <selection pane="bottomLeft" activeCell="AC1" sqref="K1:AC1048576"/>
    </sheetView>
  </sheetViews>
  <sheetFormatPr defaultColWidth="9" defaultRowHeight="13.5" x14ac:dyDescent="0.3"/>
  <cols>
    <col min="1" max="1" width="6.5" style="47" customWidth="1"/>
    <col min="2" max="2" width="14.125" style="44" customWidth="1"/>
    <col min="3" max="3" width="20.5" style="44" customWidth="1"/>
    <col min="4" max="4" width="14" style="47" customWidth="1"/>
    <col min="5" max="5" width="14.25" style="47" customWidth="1"/>
    <col min="6" max="6" width="16.25" style="52" customWidth="1"/>
    <col min="7" max="7" width="15.125" style="49" customWidth="1"/>
    <col min="8" max="8" width="32.75" style="44" customWidth="1"/>
    <col min="9" max="9" width="14.25" style="47" bestFit="1" customWidth="1"/>
    <col min="10" max="10" width="10.75" style="47" customWidth="1"/>
    <col min="11" max="11" width="9.75" style="47" customWidth="1"/>
    <col min="12" max="12" width="9.125" style="47" bestFit="1" customWidth="1"/>
    <col min="13" max="13" width="21.375" style="44" customWidth="1"/>
    <col min="14" max="14" width="9.25" style="44" customWidth="1"/>
    <col min="15" max="15" width="9.125" style="44" customWidth="1"/>
    <col min="16" max="16" width="9.375" style="44" bestFit="1" customWidth="1"/>
    <col min="17" max="24" width="9" style="44"/>
    <col min="25" max="25" width="9.875" style="44" bestFit="1" customWidth="1"/>
    <col min="26" max="27" width="9" style="49"/>
    <col min="28" max="28" width="9.375" style="44" bestFit="1" customWidth="1"/>
    <col min="29" max="30" width="9" style="44"/>
    <col min="31" max="31" width="10.5" style="44" bestFit="1" customWidth="1"/>
    <col min="32" max="32" width="11.875" style="44" bestFit="1" customWidth="1"/>
    <col min="33" max="34" width="9.375" style="44" bestFit="1" customWidth="1"/>
    <col min="35" max="35" width="9.125" style="44" bestFit="1" customWidth="1"/>
    <col min="36" max="39" width="9" style="44"/>
    <col min="40" max="40" width="17.25" style="44" customWidth="1"/>
    <col min="41" max="16384" width="9" style="44"/>
  </cols>
  <sheetData>
    <row r="1" spans="1:40" s="7" customFormat="1" ht="54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4" t="s">
        <v>16</v>
      </c>
      <c r="R1" s="4" t="s">
        <v>17</v>
      </c>
      <c r="S1" s="4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1" t="s">
        <v>27</v>
      </c>
      <c r="AC1" s="2" t="s">
        <v>28</v>
      </c>
      <c r="AD1" s="3" t="s">
        <v>29</v>
      </c>
      <c r="AE1" s="5" t="s">
        <v>30</v>
      </c>
      <c r="AF1" s="5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1" t="s">
        <v>39</v>
      </c>
    </row>
    <row r="2" spans="1:40" s="26" customFormat="1" x14ac:dyDescent="0.25">
      <c r="A2" s="8">
        <v>1</v>
      </c>
      <c r="B2" s="9" t="s">
        <v>40</v>
      </c>
      <c r="C2" s="9" t="s">
        <v>41</v>
      </c>
      <c r="D2" s="10" t="s">
        <v>42</v>
      </c>
      <c r="E2" s="11" t="s">
        <v>43</v>
      </c>
      <c r="F2" s="11"/>
      <c r="G2" s="12"/>
      <c r="H2" s="13" t="s">
        <v>44</v>
      </c>
      <c r="I2" s="14">
        <v>9679</v>
      </c>
      <c r="J2" s="15">
        <v>2016</v>
      </c>
      <c r="K2" s="16"/>
      <c r="L2" s="16"/>
      <c r="M2" s="13" t="s">
        <v>45</v>
      </c>
      <c r="N2" s="17"/>
      <c r="O2" s="18" t="s">
        <v>46</v>
      </c>
      <c r="P2" s="18">
        <v>0</v>
      </c>
      <c r="Q2" s="18" t="s">
        <v>47</v>
      </c>
      <c r="R2" s="17" t="s">
        <v>183</v>
      </c>
      <c r="S2" s="17" t="s">
        <v>183</v>
      </c>
      <c r="T2" s="17" t="s">
        <v>183</v>
      </c>
      <c r="U2" s="18" t="s">
        <v>46</v>
      </c>
      <c r="V2" s="18" t="s">
        <v>48</v>
      </c>
      <c r="W2" s="18" t="s">
        <v>48</v>
      </c>
      <c r="X2" s="17"/>
      <c r="Y2" s="19">
        <v>5.35</v>
      </c>
      <c r="Z2" s="18" t="s">
        <v>49</v>
      </c>
      <c r="AA2" s="18" t="s">
        <v>49</v>
      </c>
      <c r="AB2" s="20"/>
      <c r="AC2" s="13" t="s">
        <v>50</v>
      </c>
      <c r="AD2" s="21" t="s">
        <v>51</v>
      </c>
      <c r="AE2" s="22"/>
      <c r="AF2" s="23"/>
      <c r="AG2" s="23"/>
      <c r="AH2" s="23"/>
      <c r="AI2" s="23"/>
      <c r="AJ2" s="23"/>
      <c r="AK2" s="23"/>
      <c r="AL2" s="24"/>
      <c r="AM2" s="24"/>
      <c r="AN2" s="25"/>
    </row>
    <row r="3" spans="1:40" s="33" customFormat="1" x14ac:dyDescent="0.25">
      <c r="A3" s="8">
        <v>2</v>
      </c>
      <c r="B3" s="9" t="s">
        <v>40</v>
      </c>
      <c r="C3" s="9" t="s">
        <v>41</v>
      </c>
      <c r="D3" s="10" t="s">
        <v>42</v>
      </c>
      <c r="E3" s="27" t="s">
        <v>52</v>
      </c>
      <c r="F3" s="27" t="s">
        <v>53</v>
      </c>
      <c r="G3" s="12"/>
      <c r="H3" s="13" t="s">
        <v>54</v>
      </c>
      <c r="I3" s="14">
        <v>28581</v>
      </c>
      <c r="J3" s="15">
        <v>2016</v>
      </c>
      <c r="K3" s="28"/>
      <c r="L3" s="29"/>
      <c r="M3" s="13" t="s">
        <v>45</v>
      </c>
      <c r="N3" s="17"/>
      <c r="O3" s="30" t="s">
        <v>46</v>
      </c>
      <c r="P3" s="18">
        <v>0</v>
      </c>
      <c r="Q3" s="31" t="s">
        <v>47</v>
      </c>
      <c r="R3" s="17" t="s">
        <v>183</v>
      </c>
      <c r="S3" s="17" t="s">
        <v>183</v>
      </c>
      <c r="T3" s="17" t="s">
        <v>183</v>
      </c>
      <c r="U3" s="31" t="s">
        <v>46</v>
      </c>
      <c r="V3" s="18" t="s">
        <v>48</v>
      </c>
      <c r="W3" s="18" t="s">
        <v>48</v>
      </c>
      <c r="X3" s="17"/>
      <c r="Y3" s="19">
        <v>1.9</v>
      </c>
      <c r="Z3" s="18" t="s">
        <v>49</v>
      </c>
      <c r="AA3" s="18" t="s">
        <v>49</v>
      </c>
      <c r="AB3" s="20"/>
      <c r="AC3" s="13" t="s">
        <v>50</v>
      </c>
      <c r="AD3" s="21" t="s">
        <v>55</v>
      </c>
      <c r="AE3" s="32"/>
      <c r="AF3" s="25"/>
      <c r="AG3" s="24"/>
      <c r="AH3" s="24"/>
      <c r="AI3" s="24"/>
      <c r="AJ3" s="24"/>
      <c r="AK3" s="24"/>
      <c r="AL3" s="24"/>
      <c r="AM3" s="24"/>
      <c r="AN3" s="24"/>
    </row>
    <row r="4" spans="1:40" s="33" customFormat="1" x14ac:dyDescent="0.25">
      <c r="A4" s="8">
        <v>3</v>
      </c>
      <c r="B4" s="9" t="s">
        <v>40</v>
      </c>
      <c r="C4" s="9" t="s">
        <v>41</v>
      </c>
      <c r="D4" s="10" t="s">
        <v>42</v>
      </c>
      <c r="E4" s="10" t="s">
        <v>56</v>
      </c>
      <c r="F4" s="34" t="s">
        <v>57</v>
      </c>
      <c r="G4" s="12"/>
      <c r="H4" s="35" t="s">
        <v>58</v>
      </c>
      <c r="I4" s="14">
        <v>28856</v>
      </c>
      <c r="J4" s="15">
        <v>2016</v>
      </c>
      <c r="K4" s="36"/>
      <c r="L4" s="36"/>
      <c r="M4" s="35" t="s">
        <v>45</v>
      </c>
      <c r="N4" s="36"/>
      <c r="O4" s="30" t="s">
        <v>46</v>
      </c>
      <c r="P4" s="18">
        <v>0</v>
      </c>
      <c r="Q4" s="18" t="s">
        <v>47</v>
      </c>
      <c r="R4" s="17" t="s">
        <v>183</v>
      </c>
      <c r="S4" s="17" t="s">
        <v>183</v>
      </c>
      <c r="T4" s="17" t="s">
        <v>183</v>
      </c>
      <c r="U4" s="31" t="s">
        <v>46</v>
      </c>
      <c r="V4" s="18" t="s">
        <v>48</v>
      </c>
      <c r="W4" s="18" t="s">
        <v>48</v>
      </c>
      <c r="X4" s="17"/>
      <c r="Y4" s="19">
        <v>1.1000000000000001</v>
      </c>
      <c r="Z4" s="18" t="s">
        <v>49</v>
      </c>
      <c r="AA4" s="18" t="s">
        <v>49</v>
      </c>
      <c r="AB4" s="37"/>
      <c r="AC4" s="13" t="s">
        <v>50</v>
      </c>
      <c r="AD4" s="50" t="s">
        <v>59</v>
      </c>
      <c r="AE4" s="38"/>
      <c r="AF4" s="39"/>
      <c r="AG4" s="39"/>
      <c r="AH4" s="39"/>
      <c r="AI4" s="39"/>
      <c r="AJ4" s="39"/>
      <c r="AK4" s="24"/>
      <c r="AL4" s="39"/>
      <c r="AM4" s="39"/>
      <c r="AN4" s="39"/>
    </row>
    <row r="5" spans="1:40" s="33" customFormat="1" x14ac:dyDescent="0.25">
      <c r="A5" s="8">
        <v>4</v>
      </c>
      <c r="B5" s="9" t="s">
        <v>40</v>
      </c>
      <c r="C5" s="9" t="s">
        <v>41</v>
      </c>
      <c r="D5" s="10" t="s">
        <v>42</v>
      </c>
      <c r="E5" s="10" t="s">
        <v>60</v>
      </c>
      <c r="F5" s="34" t="s">
        <v>61</v>
      </c>
      <c r="G5" s="12"/>
      <c r="H5" s="35" t="s">
        <v>62</v>
      </c>
      <c r="I5" s="40">
        <v>8068</v>
      </c>
      <c r="J5" s="15">
        <v>2016</v>
      </c>
      <c r="K5" s="36"/>
      <c r="L5" s="36"/>
      <c r="M5" s="13" t="s">
        <v>45</v>
      </c>
      <c r="N5" s="36"/>
      <c r="O5" s="30" t="s">
        <v>46</v>
      </c>
      <c r="P5" s="18">
        <v>0</v>
      </c>
      <c r="Q5" s="18" t="s">
        <v>47</v>
      </c>
      <c r="R5" s="17" t="s">
        <v>183</v>
      </c>
      <c r="S5" s="17" t="s">
        <v>183</v>
      </c>
      <c r="T5" s="17" t="s">
        <v>183</v>
      </c>
      <c r="U5" s="31" t="s">
        <v>46</v>
      </c>
      <c r="V5" s="18" t="s">
        <v>48</v>
      </c>
      <c r="W5" s="18" t="s">
        <v>48</v>
      </c>
      <c r="X5" s="17"/>
      <c r="Y5" s="19">
        <v>1.83</v>
      </c>
      <c r="Z5" s="18" t="s">
        <v>49</v>
      </c>
      <c r="AA5" s="18" t="s">
        <v>49</v>
      </c>
      <c r="AB5" s="37"/>
      <c r="AC5" s="13" t="s">
        <v>50</v>
      </c>
      <c r="AD5" s="21" t="s">
        <v>63</v>
      </c>
      <c r="AE5" s="38"/>
      <c r="AF5" s="39"/>
      <c r="AG5" s="39"/>
      <c r="AH5" s="39"/>
      <c r="AI5" s="39"/>
      <c r="AJ5" s="39"/>
      <c r="AK5" s="24"/>
      <c r="AL5" s="39"/>
      <c r="AM5" s="39"/>
      <c r="AN5" s="39"/>
    </row>
    <row r="6" spans="1:40" s="33" customFormat="1" x14ac:dyDescent="0.25">
      <c r="A6" s="8">
        <v>5</v>
      </c>
      <c r="B6" s="9" t="s">
        <v>40</v>
      </c>
      <c r="C6" s="9" t="s">
        <v>41</v>
      </c>
      <c r="D6" s="10" t="s">
        <v>42</v>
      </c>
      <c r="E6" s="10" t="s">
        <v>64</v>
      </c>
      <c r="F6" s="34" t="s">
        <v>65</v>
      </c>
      <c r="G6" s="12"/>
      <c r="H6" s="35" t="s">
        <v>66</v>
      </c>
      <c r="I6" s="14">
        <v>28185</v>
      </c>
      <c r="J6" s="15">
        <v>2016</v>
      </c>
      <c r="K6" s="36"/>
      <c r="L6" s="36"/>
      <c r="M6" s="35" t="s">
        <v>45</v>
      </c>
      <c r="N6" s="36"/>
      <c r="O6" s="30" t="s">
        <v>46</v>
      </c>
      <c r="P6" s="18">
        <v>0</v>
      </c>
      <c r="Q6" s="18" t="s">
        <v>47</v>
      </c>
      <c r="R6" s="17" t="s">
        <v>183</v>
      </c>
      <c r="S6" s="17" t="s">
        <v>183</v>
      </c>
      <c r="T6" s="17" t="s">
        <v>183</v>
      </c>
      <c r="U6" s="31" t="s">
        <v>46</v>
      </c>
      <c r="V6" s="18" t="s">
        <v>48</v>
      </c>
      <c r="W6" s="18" t="s">
        <v>48</v>
      </c>
      <c r="X6" s="17"/>
      <c r="Y6" s="19">
        <v>4.95</v>
      </c>
      <c r="Z6" s="18" t="s">
        <v>49</v>
      </c>
      <c r="AA6" s="18" t="s">
        <v>49</v>
      </c>
      <c r="AB6" s="37"/>
      <c r="AC6" s="13" t="s">
        <v>50</v>
      </c>
      <c r="AD6" s="21" t="s">
        <v>67</v>
      </c>
      <c r="AE6" s="38"/>
      <c r="AF6" s="39"/>
      <c r="AG6" s="39"/>
      <c r="AH6" s="39"/>
      <c r="AI6" s="39"/>
      <c r="AJ6" s="39"/>
      <c r="AK6" s="24"/>
      <c r="AL6" s="39"/>
      <c r="AM6" s="39"/>
      <c r="AN6" s="39"/>
    </row>
    <row r="7" spans="1:40" x14ac:dyDescent="0.25">
      <c r="A7" s="8">
        <v>6</v>
      </c>
      <c r="B7" s="9" t="s">
        <v>40</v>
      </c>
      <c r="C7" s="9" t="s">
        <v>41</v>
      </c>
      <c r="D7" s="10" t="s">
        <v>42</v>
      </c>
      <c r="E7" s="10" t="s">
        <v>68</v>
      </c>
      <c r="F7" s="34" t="s">
        <v>69</v>
      </c>
      <c r="G7" s="12"/>
      <c r="H7" s="35" t="s">
        <v>70</v>
      </c>
      <c r="I7" s="14">
        <v>28491</v>
      </c>
      <c r="J7" s="15">
        <v>2016</v>
      </c>
      <c r="K7" s="41"/>
      <c r="L7" s="41"/>
      <c r="M7" s="13" t="s">
        <v>45</v>
      </c>
      <c r="N7" s="41"/>
      <c r="O7" s="30" t="s">
        <v>46</v>
      </c>
      <c r="P7" s="18">
        <v>0</v>
      </c>
      <c r="Q7" s="41" t="s">
        <v>47</v>
      </c>
      <c r="R7" s="17" t="s">
        <v>183</v>
      </c>
      <c r="S7" s="17" t="s">
        <v>183</v>
      </c>
      <c r="T7" s="17" t="s">
        <v>183</v>
      </c>
      <c r="U7" s="31" t="s">
        <v>46</v>
      </c>
      <c r="V7" s="18" t="s">
        <v>48</v>
      </c>
      <c r="W7" s="18" t="s">
        <v>48</v>
      </c>
      <c r="X7" s="41"/>
      <c r="Y7" s="19">
        <v>1.35</v>
      </c>
      <c r="Z7" s="18" t="s">
        <v>49</v>
      </c>
      <c r="AA7" s="18" t="s">
        <v>49</v>
      </c>
      <c r="AB7" s="42"/>
      <c r="AC7" s="13" t="s">
        <v>50</v>
      </c>
      <c r="AD7" s="43" t="s">
        <v>71</v>
      </c>
      <c r="AE7" s="38"/>
      <c r="AF7" s="35"/>
      <c r="AG7" s="35"/>
      <c r="AH7" s="35"/>
      <c r="AI7" s="35"/>
      <c r="AJ7" s="35"/>
      <c r="AK7" s="35"/>
      <c r="AL7" s="35"/>
      <c r="AM7" s="35"/>
      <c r="AN7" s="35"/>
    </row>
    <row r="8" spans="1:40" x14ac:dyDescent="0.25">
      <c r="A8" s="8">
        <v>7</v>
      </c>
      <c r="B8" s="9" t="s">
        <v>40</v>
      </c>
      <c r="C8" s="9" t="s">
        <v>41</v>
      </c>
      <c r="D8" s="10" t="s">
        <v>42</v>
      </c>
      <c r="E8" s="10" t="s">
        <v>168</v>
      </c>
      <c r="F8" s="34" t="s">
        <v>169</v>
      </c>
      <c r="G8" s="12"/>
      <c r="H8" s="35" t="s">
        <v>170</v>
      </c>
      <c r="I8" s="45">
        <v>1885</v>
      </c>
      <c r="J8" s="15">
        <v>2016</v>
      </c>
      <c r="K8" s="41"/>
      <c r="L8" s="41"/>
      <c r="M8" s="35" t="s">
        <v>45</v>
      </c>
      <c r="N8" s="41"/>
      <c r="O8" s="30" t="s">
        <v>46</v>
      </c>
      <c r="P8" s="18">
        <v>0</v>
      </c>
      <c r="Q8" s="41" t="s">
        <v>47</v>
      </c>
      <c r="R8" s="17" t="s">
        <v>183</v>
      </c>
      <c r="S8" s="17" t="s">
        <v>183</v>
      </c>
      <c r="T8" s="17" t="s">
        <v>183</v>
      </c>
      <c r="U8" s="31" t="s">
        <v>46</v>
      </c>
      <c r="V8" s="18" t="s">
        <v>48</v>
      </c>
      <c r="W8" s="18" t="s">
        <v>48</v>
      </c>
      <c r="X8" s="41"/>
      <c r="Y8" s="46">
        <v>12.968999999999999</v>
      </c>
      <c r="Z8" s="18" t="s">
        <v>49</v>
      </c>
      <c r="AA8" s="18" t="s">
        <v>49</v>
      </c>
      <c r="AB8" s="42"/>
      <c r="AC8" s="13" t="s">
        <v>50</v>
      </c>
      <c r="AD8" s="43" t="s">
        <v>171</v>
      </c>
      <c r="AE8" s="38"/>
      <c r="AF8" s="35"/>
      <c r="AG8" s="35"/>
      <c r="AH8" s="35"/>
      <c r="AI8" s="35"/>
      <c r="AJ8" s="35"/>
      <c r="AK8" s="35"/>
      <c r="AL8" s="35"/>
      <c r="AM8" s="35"/>
      <c r="AN8" s="35"/>
    </row>
    <row r="9" spans="1:40" x14ac:dyDescent="0.25">
      <c r="A9" s="8">
        <v>8</v>
      </c>
      <c r="B9" s="9" t="s">
        <v>40</v>
      </c>
      <c r="C9" s="9" t="s">
        <v>41</v>
      </c>
      <c r="D9" s="10" t="s">
        <v>42</v>
      </c>
      <c r="E9" s="10" t="s">
        <v>72</v>
      </c>
      <c r="F9" s="34" t="s">
        <v>73</v>
      </c>
      <c r="G9" s="12"/>
      <c r="H9" s="35" t="s">
        <v>74</v>
      </c>
      <c r="I9" s="14">
        <v>27912</v>
      </c>
      <c r="J9" s="15">
        <v>2016</v>
      </c>
      <c r="K9" s="41"/>
      <c r="L9" s="41"/>
      <c r="M9" s="35" t="s">
        <v>45</v>
      </c>
      <c r="N9" s="41"/>
      <c r="O9" s="30" t="s">
        <v>46</v>
      </c>
      <c r="P9" s="18">
        <v>0</v>
      </c>
      <c r="Q9" s="41" t="s">
        <v>47</v>
      </c>
      <c r="R9" s="17" t="s">
        <v>183</v>
      </c>
      <c r="S9" s="17" t="s">
        <v>183</v>
      </c>
      <c r="T9" s="17" t="s">
        <v>183</v>
      </c>
      <c r="U9" s="31" t="s">
        <v>46</v>
      </c>
      <c r="V9" s="18" t="s">
        <v>48</v>
      </c>
      <c r="W9" s="18" t="s">
        <v>48</v>
      </c>
      <c r="X9" s="41"/>
      <c r="Y9" s="19">
        <v>6.58</v>
      </c>
      <c r="Z9" s="18" t="s">
        <v>49</v>
      </c>
      <c r="AA9" s="18" t="s">
        <v>49</v>
      </c>
      <c r="AB9" s="42"/>
      <c r="AC9" s="13" t="s">
        <v>50</v>
      </c>
      <c r="AD9" s="43" t="s">
        <v>75</v>
      </c>
      <c r="AE9" s="38"/>
      <c r="AF9" s="35"/>
      <c r="AG9" s="35"/>
      <c r="AH9" s="35"/>
      <c r="AI9" s="35"/>
      <c r="AJ9" s="35"/>
      <c r="AK9" s="35"/>
      <c r="AL9" s="35"/>
      <c r="AM9" s="35"/>
      <c r="AN9" s="35"/>
    </row>
    <row r="10" spans="1:40" x14ac:dyDescent="0.25">
      <c r="A10" s="8">
        <v>9</v>
      </c>
      <c r="B10" s="9" t="s">
        <v>40</v>
      </c>
      <c r="C10" s="9" t="s">
        <v>41</v>
      </c>
      <c r="D10" s="10" t="s">
        <v>42</v>
      </c>
      <c r="E10" s="10" t="s">
        <v>76</v>
      </c>
      <c r="F10" s="34" t="s">
        <v>77</v>
      </c>
      <c r="G10" s="12"/>
      <c r="H10" s="35" t="s">
        <v>78</v>
      </c>
      <c r="I10" s="14">
        <v>1953</v>
      </c>
      <c r="J10" s="15">
        <v>2016</v>
      </c>
      <c r="K10" s="41"/>
      <c r="L10" s="41"/>
      <c r="M10" s="35" t="s">
        <v>45</v>
      </c>
      <c r="N10" s="41"/>
      <c r="O10" s="30" t="s">
        <v>46</v>
      </c>
      <c r="P10" s="18">
        <v>0</v>
      </c>
      <c r="Q10" s="41" t="s">
        <v>47</v>
      </c>
      <c r="R10" s="17" t="s">
        <v>183</v>
      </c>
      <c r="S10" s="17" t="s">
        <v>183</v>
      </c>
      <c r="T10" s="17" t="s">
        <v>183</v>
      </c>
      <c r="U10" s="31" t="s">
        <v>46</v>
      </c>
      <c r="V10" s="18" t="s">
        <v>48</v>
      </c>
      <c r="W10" s="18" t="s">
        <v>48</v>
      </c>
      <c r="X10" s="41"/>
      <c r="Y10" s="19">
        <v>4.32</v>
      </c>
      <c r="Z10" s="18" t="s">
        <v>49</v>
      </c>
      <c r="AA10" s="18" t="s">
        <v>49</v>
      </c>
      <c r="AB10" s="42"/>
      <c r="AC10" s="13" t="s">
        <v>50</v>
      </c>
      <c r="AD10" s="43" t="s">
        <v>79</v>
      </c>
      <c r="AE10" s="38"/>
      <c r="AF10" s="35"/>
      <c r="AG10" s="35"/>
      <c r="AH10" s="35"/>
      <c r="AI10" s="35"/>
      <c r="AJ10" s="35"/>
      <c r="AK10" s="35"/>
      <c r="AL10" s="35"/>
      <c r="AM10" s="35"/>
      <c r="AN10" s="35"/>
    </row>
    <row r="11" spans="1:40" x14ac:dyDescent="0.25">
      <c r="A11" s="8">
        <v>10</v>
      </c>
      <c r="B11" s="9" t="s">
        <v>40</v>
      </c>
      <c r="C11" s="9" t="s">
        <v>41</v>
      </c>
      <c r="D11" s="10" t="s">
        <v>42</v>
      </c>
      <c r="E11" s="10" t="s">
        <v>80</v>
      </c>
      <c r="F11" s="34" t="s">
        <v>81</v>
      </c>
      <c r="G11" s="12"/>
      <c r="H11" s="35" t="s">
        <v>82</v>
      </c>
      <c r="I11" s="14">
        <v>30011</v>
      </c>
      <c r="J11" s="15">
        <v>2016</v>
      </c>
      <c r="K11" s="41"/>
      <c r="L11" s="41"/>
      <c r="M11" s="35" t="s">
        <v>45</v>
      </c>
      <c r="N11" s="41"/>
      <c r="O11" s="30" t="s">
        <v>46</v>
      </c>
      <c r="P11" s="18">
        <v>0</v>
      </c>
      <c r="Q11" s="41" t="s">
        <v>47</v>
      </c>
      <c r="R11" s="17" t="s">
        <v>183</v>
      </c>
      <c r="S11" s="17" t="s">
        <v>183</v>
      </c>
      <c r="T11" s="17" t="s">
        <v>183</v>
      </c>
      <c r="U11" s="31" t="s">
        <v>46</v>
      </c>
      <c r="V11" s="18" t="s">
        <v>48</v>
      </c>
      <c r="W11" s="18" t="s">
        <v>48</v>
      </c>
      <c r="X11" s="41"/>
      <c r="Y11" s="19">
        <v>2.21</v>
      </c>
      <c r="Z11" s="18" t="s">
        <v>49</v>
      </c>
      <c r="AA11" s="18" t="s">
        <v>49</v>
      </c>
      <c r="AB11" s="42"/>
      <c r="AC11" s="13" t="s">
        <v>50</v>
      </c>
      <c r="AD11" s="43" t="s">
        <v>83</v>
      </c>
      <c r="AE11" s="38"/>
      <c r="AF11" s="35"/>
      <c r="AG11" s="35"/>
      <c r="AH11" s="35"/>
      <c r="AI11" s="35"/>
      <c r="AJ11" s="35"/>
      <c r="AK11" s="35"/>
      <c r="AL11" s="35"/>
      <c r="AM11" s="35"/>
      <c r="AN11" s="35"/>
    </row>
    <row r="12" spans="1:40" x14ac:dyDescent="0.25">
      <c r="A12" s="8">
        <v>11</v>
      </c>
      <c r="B12" s="9" t="s">
        <v>40</v>
      </c>
      <c r="C12" s="9" t="s">
        <v>41</v>
      </c>
      <c r="D12" s="10" t="s">
        <v>42</v>
      </c>
      <c r="E12" s="10" t="s">
        <v>84</v>
      </c>
      <c r="F12" s="34" t="s">
        <v>85</v>
      </c>
      <c r="G12" s="12"/>
      <c r="H12" s="35" t="s">
        <v>86</v>
      </c>
      <c r="I12" s="40">
        <v>26665</v>
      </c>
      <c r="J12" s="15">
        <v>2016</v>
      </c>
      <c r="K12" s="41"/>
      <c r="L12" s="41"/>
      <c r="M12" s="35" t="s">
        <v>45</v>
      </c>
      <c r="N12" s="41"/>
      <c r="O12" s="30" t="s">
        <v>46</v>
      </c>
      <c r="P12" s="18">
        <v>0</v>
      </c>
      <c r="Q12" s="41" t="s">
        <v>47</v>
      </c>
      <c r="R12" s="17" t="s">
        <v>183</v>
      </c>
      <c r="S12" s="17" t="s">
        <v>183</v>
      </c>
      <c r="T12" s="17" t="s">
        <v>183</v>
      </c>
      <c r="U12" s="31" t="s">
        <v>46</v>
      </c>
      <c r="V12" s="18" t="s">
        <v>48</v>
      </c>
      <c r="W12" s="18" t="s">
        <v>48</v>
      </c>
      <c r="X12" s="41"/>
      <c r="Y12" s="19">
        <v>7.41</v>
      </c>
      <c r="Z12" s="18" t="s">
        <v>49</v>
      </c>
      <c r="AA12" s="18" t="s">
        <v>49</v>
      </c>
      <c r="AB12" s="42"/>
      <c r="AC12" s="13" t="s">
        <v>50</v>
      </c>
      <c r="AD12" s="43" t="s">
        <v>87</v>
      </c>
      <c r="AE12" s="38"/>
      <c r="AF12" s="35"/>
      <c r="AG12" s="35"/>
      <c r="AH12" s="35"/>
      <c r="AI12" s="35"/>
      <c r="AJ12" s="35"/>
      <c r="AK12" s="35"/>
      <c r="AL12" s="35"/>
      <c r="AM12" s="35"/>
      <c r="AN12" s="35"/>
    </row>
    <row r="13" spans="1:40" x14ac:dyDescent="0.25">
      <c r="A13" s="8">
        <v>12</v>
      </c>
      <c r="B13" s="9" t="s">
        <v>40</v>
      </c>
      <c r="C13" s="9" t="s">
        <v>41</v>
      </c>
      <c r="D13" s="10" t="s">
        <v>42</v>
      </c>
      <c r="E13" s="10" t="s">
        <v>88</v>
      </c>
      <c r="F13" s="34" t="s">
        <v>89</v>
      </c>
      <c r="G13" s="12"/>
      <c r="H13" s="35" t="s">
        <v>90</v>
      </c>
      <c r="I13" s="14">
        <v>31048</v>
      </c>
      <c r="J13" s="15">
        <v>2016</v>
      </c>
      <c r="K13" s="41"/>
      <c r="L13" s="41"/>
      <c r="M13" s="35" t="s">
        <v>45</v>
      </c>
      <c r="N13" s="41"/>
      <c r="O13" s="30" t="s">
        <v>46</v>
      </c>
      <c r="P13" s="18">
        <v>0</v>
      </c>
      <c r="Q13" s="41" t="s">
        <v>47</v>
      </c>
      <c r="R13" s="17" t="s">
        <v>183</v>
      </c>
      <c r="S13" s="17" t="s">
        <v>183</v>
      </c>
      <c r="T13" s="17" t="s">
        <v>183</v>
      </c>
      <c r="U13" s="31" t="s">
        <v>46</v>
      </c>
      <c r="V13" s="18" t="s">
        <v>48</v>
      </c>
      <c r="W13" s="18" t="s">
        <v>48</v>
      </c>
      <c r="X13" s="41"/>
      <c r="Y13" s="19">
        <v>3.22</v>
      </c>
      <c r="Z13" s="18" t="s">
        <v>49</v>
      </c>
      <c r="AA13" s="18" t="s">
        <v>49</v>
      </c>
      <c r="AB13" s="42"/>
      <c r="AC13" s="13" t="s">
        <v>50</v>
      </c>
      <c r="AD13" s="43" t="s">
        <v>91</v>
      </c>
      <c r="AE13" s="38"/>
      <c r="AF13" s="35"/>
      <c r="AG13" s="35"/>
      <c r="AH13" s="35"/>
      <c r="AI13" s="35"/>
      <c r="AJ13" s="35"/>
      <c r="AK13" s="35"/>
      <c r="AL13" s="35"/>
      <c r="AM13" s="35"/>
      <c r="AN13" s="35"/>
    </row>
    <row r="14" spans="1:40" x14ac:dyDescent="0.25">
      <c r="A14" s="8">
        <v>13</v>
      </c>
      <c r="B14" s="9" t="s">
        <v>40</v>
      </c>
      <c r="C14" s="9" t="s">
        <v>41</v>
      </c>
      <c r="D14" s="10" t="s">
        <v>42</v>
      </c>
      <c r="E14" s="10" t="s">
        <v>92</v>
      </c>
      <c r="F14" s="34" t="s">
        <v>93</v>
      </c>
      <c r="G14" s="12"/>
      <c r="H14" s="35" t="s">
        <v>94</v>
      </c>
      <c r="I14" s="14">
        <v>32905</v>
      </c>
      <c r="J14" s="15">
        <v>2016</v>
      </c>
      <c r="K14" s="41"/>
      <c r="L14" s="41"/>
      <c r="M14" s="35" t="s">
        <v>45</v>
      </c>
      <c r="N14" s="41"/>
      <c r="O14" s="30" t="s">
        <v>46</v>
      </c>
      <c r="P14" s="18">
        <v>0</v>
      </c>
      <c r="Q14" s="41" t="s">
        <v>47</v>
      </c>
      <c r="R14" s="17" t="s">
        <v>183</v>
      </c>
      <c r="S14" s="17" t="s">
        <v>183</v>
      </c>
      <c r="T14" s="17" t="s">
        <v>183</v>
      </c>
      <c r="U14" s="31" t="s">
        <v>46</v>
      </c>
      <c r="V14" s="18" t="s">
        <v>48</v>
      </c>
      <c r="W14" s="18" t="s">
        <v>48</v>
      </c>
      <c r="X14" s="41"/>
      <c r="Y14" s="19">
        <v>2.98</v>
      </c>
      <c r="Z14" s="18" t="s">
        <v>49</v>
      </c>
      <c r="AA14" s="18" t="s">
        <v>49</v>
      </c>
      <c r="AB14" s="42"/>
      <c r="AC14" s="13" t="s">
        <v>50</v>
      </c>
      <c r="AD14" s="43" t="s">
        <v>95</v>
      </c>
      <c r="AE14" s="38"/>
      <c r="AF14" s="35"/>
      <c r="AG14" s="35"/>
      <c r="AH14" s="35"/>
      <c r="AI14" s="35"/>
      <c r="AJ14" s="35"/>
      <c r="AK14" s="35"/>
      <c r="AL14" s="35"/>
      <c r="AM14" s="35"/>
      <c r="AN14" s="35"/>
    </row>
    <row r="15" spans="1:40" x14ac:dyDescent="0.25">
      <c r="A15" s="8">
        <v>14</v>
      </c>
      <c r="B15" s="9" t="s">
        <v>40</v>
      </c>
      <c r="C15" s="9" t="s">
        <v>41</v>
      </c>
      <c r="D15" s="10" t="s">
        <v>42</v>
      </c>
      <c r="E15" s="10" t="s">
        <v>96</v>
      </c>
      <c r="F15" s="34" t="s">
        <v>97</v>
      </c>
      <c r="G15" s="12"/>
      <c r="H15" s="35" t="s">
        <v>98</v>
      </c>
      <c r="I15" s="14">
        <v>33970</v>
      </c>
      <c r="J15" s="15">
        <v>2016</v>
      </c>
      <c r="K15" s="41"/>
      <c r="L15" s="41"/>
      <c r="M15" s="35" t="s">
        <v>45</v>
      </c>
      <c r="N15" s="41"/>
      <c r="O15" s="30" t="s">
        <v>46</v>
      </c>
      <c r="P15" s="18">
        <v>0</v>
      </c>
      <c r="Q15" s="41" t="s">
        <v>47</v>
      </c>
      <c r="R15" s="17" t="s">
        <v>183</v>
      </c>
      <c r="S15" s="17" t="s">
        <v>183</v>
      </c>
      <c r="T15" s="17" t="s">
        <v>183</v>
      </c>
      <c r="U15" s="31" t="s">
        <v>46</v>
      </c>
      <c r="V15" s="18" t="s">
        <v>48</v>
      </c>
      <c r="W15" s="18" t="s">
        <v>48</v>
      </c>
      <c r="X15" s="41"/>
      <c r="Y15" s="19">
        <v>2.25</v>
      </c>
      <c r="Z15" s="18" t="s">
        <v>49</v>
      </c>
      <c r="AA15" s="18" t="s">
        <v>49</v>
      </c>
      <c r="AB15" s="42"/>
      <c r="AC15" s="13" t="s">
        <v>50</v>
      </c>
      <c r="AD15" s="43" t="s">
        <v>99</v>
      </c>
      <c r="AE15" s="38"/>
      <c r="AF15" s="35"/>
      <c r="AG15" s="35"/>
      <c r="AH15" s="35"/>
      <c r="AI15" s="35"/>
      <c r="AJ15" s="35"/>
      <c r="AK15" s="35"/>
      <c r="AL15" s="35"/>
      <c r="AM15" s="35"/>
      <c r="AN15" s="35"/>
    </row>
    <row r="16" spans="1:40" x14ac:dyDescent="0.25">
      <c r="A16" s="8">
        <v>15</v>
      </c>
      <c r="B16" s="9" t="s">
        <v>40</v>
      </c>
      <c r="C16" s="9" t="s">
        <v>41</v>
      </c>
      <c r="D16" s="10" t="s">
        <v>42</v>
      </c>
      <c r="E16" s="10" t="s">
        <v>100</v>
      </c>
      <c r="F16" s="34" t="s">
        <v>101</v>
      </c>
      <c r="G16" s="12"/>
      <c r="H16" s="35" t="s">
        <v>102</v>
      </c>
      <c r="I16" s="14">
        <v>24108</v>
      </c>
      <c r="J16" s="15">
        <v>2016</v>
      </c>
      <c r="K16" s="41"/>
      <c r="L16" s="41"/>
      <c r="M16" s="35" t="s">
        <v>45</v>
      </c>
      <c r="N16" s="41"/>
      <c r="O16" s="30" t="s">
        <v>46</v>
      </c>
      <c r="P16" s="18">
        <v>0</v>
      </c>
      <c r="Q16" s="41" t="s">
        <v>47</v>
      </c>
      <c r="R16" s="17" t="s">
        <v>183</v>
      </c>
      <c r="S16" s="17" t="s">
        <v>183</v>
      </c>
      <c r="T16" s="17" t="s">
        <v>183</v>
      </c>
      <c r="U16" s="31" t="s">
        <v>46</v>
      </c>
      <c r="V16" s="18" t="s">
        <v>48</v>
      </c>
      <c r="W16" s="18" t="s">
        <v>48</v>
      </c>
      <c r="X16" s="41"/>
      <c r="Y16" s="19">
        <v>5.15</v>
      </c>
      <c r="Z16" s="18" t="s">
        <v>49</v>
      </c>
      <c r="AA16" s="18" t="s">
        <v>49</v>
      </c>
      <c r="AB16" s="42"/>
      <c r="AC16" s="13" t="s">
        <v>50</v>
      </c>
      <c r="AD16" s="43" t="s">
        <v>103</v>
      </c>
      <c r="AE16" s="38"/>
      <c r="AF16" s="35"/>
      <c r="AG16" s="35"/>
      <c r="AH16" s="35"/>
      <c r="AI16" s="35"/>
      <c r="AJ16" s="35"/>
      <c r="AK16" s="35"/>
      <c r="AL16" s="35"/>
      <c r="AM16" s="35"/>
      <c r="AN16" s="35"/>
    </row>
    <row r="17" spans="1:40" x14ac:dyDescent="0.25">
      <c r="A17" s="8">
        <v>16</v>
      </c>
      <c r="B17" s="9" t="s">
        <v>40</v>
      </c>
      <c r="C17" s="9" t="s">
        <v>41</v>
      </c>
      <c r="D17" s="10" t="s">
        <v>42</v>
      </c>
      <c r="E17" s="41" t="s">
        <v>179</v>
      </c>
      <c r="F17" s="34" t="s">
        <v>180</v>
      </c>
      <c r="G17" s="48"/>
      <c r="H17" s="35" t="s">
        <v>181</v>
      </c>
      <c r="I17" s="45">
        <v>1889</v>
      </c>
      <c r="J17" s="15">
        <v>2016</v>
      </c>
      <c r="K17" s="41"/>
      <c r="L17" s="41"/>
      <c r="M17" s="35" t="s">
        <v>45</v>
      </c>
      <c r="N17" s="35"/>
      <c r="O17" s="30" t="s">
        <v>46</v>
      </c>
      <c r="P17" s="18">
        <v>0</v>
      </c>
      <c r="Q17" s="41" t="s">
        <v>47</v>
      </c>
      <c r="R17" s="17" t="s">
        <v>183</v>
      </c>
      <c r="S17" s="17" t="s">
        <v>183</v>
      </c>
      <c r="T17" s="17" t="s">
        <v>183</v>
      </c>
      <c r="U17" s="31" t="s">
        <v>46</v>
      </c>
      <c r="V17" s="18" t="s">
        <v>48</v>
      </c>
      <c r="W17" s="18" t="s">
        <v>48</v>
      </c>
      <c r="X17" s="35"/>
      <c r="Y17" s="46">
        <v>5.2839999999999998</v>
      </c>
      <c r="Z17" s="18" t="s">
        <v>49</v>
      </c>
      <c r="AA17" s="18" t="s">
        <v>49</v>
      </c>
      <c r="AB17" s="35"/>
      <c r="AC17" s="13" t="s">
        <v>50</v>
      </c>
      <c r="AD17" s="43" t="s">
        <v>182</v>
      </c>
      <c r="AE17" s="38"/>
      <c r="AF17" s="35"/>
      <c r="AG17" s="35"/>
      <c r="AH17" s="35"/>
      <c r="AI17" s="35"/>
      <c r="AJ17" s="35"/>
      <c r="AK17" s="35"/>
      <c r="AL17" s="35"/>
      <c r="AM17" s="35"/>
      <c r="AN17" s="35"/>
    </row>
    <row r="18" spans="1:40" x14ac:dyDescent="0.25">
      <c r="A18" s="8">
        <v>17</v>
      </c>
      <c r="B18" s="9" t="s">
        <v>40</v>
      </c>
      <c r="C18" s="9" t="s">
        <v>41</v>
      </c>
      <c r="D18" s="10" t="s">
        <v>42</v>
      </c>
      <c r="E18" s="10" t="s">
        <v>104</v>
      </c>
      <c r="F18" s="34" t="s">
        <v>105</v>
      </c>
      <c r="G18" s="12"/>
      <c r="H18" s="35" t="s">
        <v>106</v>
      </c>
      <c r="I18" s="14">
        <v>28915</v>
      </c>
      <c r="J18" s="15">
        <v>2016</v>
      </c>
      <c r="K18" s="41"/>
      <c r="L18" s="41"/>
      <c r="M18" s="35" t="s">
        <v>45</v>
      </c>
      <c r="N18" s="41"/>
      <c r="O18" s="30" t="s">
        <v>46</v>
      </c>
      <c r="P18" s="18">
        <v>0</v>
      </c>
      <c r="Q18" s="41" t="s">
        <v>47</v>
      </c>
      <c r="R18" s="17" t="s">
        <v>183</v>
      </c>
      <c r="S18" s="17" t="s">
        <v>183</v>
      </c>
      <c r="T18" s="17" t="s">
        <v>183</v>
      </c>
      <c r="U18" s="31" t="s">
        <v>46</v>
      </c>
      <c r="V18" s="18" t="s">
        <v>48</v>
      </c>
      <c r="W18" s="18" t="s">
        <v>48</v>
      </c>
      <c r="X18" s="41"/>
      <c r="Y18" s="19">
        <v>2.97</v>
      </c>
      <c r="Z18" s="18" t="s">
        <v>49</v>
      </c>
      <c r="AA18" s="18" t="s">
        <v>49</v>
      </c>
      <c r="AB18" s="42"/>
      <c r="AC18" s="13" t="s">
        <v>50</v>
      </c>
      <c r="AD18" s="43" t="s">
        <v>107</v>
      </c>
      <c r="AE18" s="38"/>
      <c r="AF18" s="35"/>
      <c r="AG18" s="35"/>
      <c r="AH18" s="35"/>
      <c r="AI18" s="35"/>
      <c r="AJ18" s="35"/>
      <c r="AK18" s="35"/>
      <c r="AL18" s="35"/>
      <c r="AM18" s="35"/>
      <c r="AN18" s="35"/>
    </row>
    <row r="19" spans="1:40" x14ac:dyDescent="0.25">
      <c r="A19" s="8">
        <v>18</v>
      </c>
      <c r="B19" s="9" t="s">
        <v>40</v>
      </c>
      <c r="C19" s="9" t="s">
        <v>41</v>
      </c>
      <c r="D19" s="10" t="s">
        <v>42</v>
      </c>
      <c r="E19" s="10" t="s">
        <v>108</v>
      </c>
      <c r="F19" s="34" t="s">
        <v>109</v>
      </c>
      <c r="G19" s="12"/>
      <c r="H19" s="35" t="s">
        <v>110</v>
      </c>
      <c r="I19" s="14">
        <v>29587</v>
      </c>
      <c r="J19" s="15">
        <v>2016</v>
      </c>
      <c r="K19" s="41"/>
      <c r="L19" s="41"/>
      <c r="M19" s="35" t="s">
        <v>45</v>
      </c>
      <c r="N19" s="41"/>
      <c r="O19" s="30" t="s">
        <v>46</v>
      </c>
      <c r="P19" s="18">
        <v>0</v>
      </c>
      <c r="Q19" s="41" t="s">
        <v>47</v>
      </c>
      <c r="R19" s="17" t="s">
        <v>183</v>
      </c>
      <c r="S19" s="17" t="s">
        <v>183</v>
      </c>
      <c r="T19" s="17" t="s">
        <v>183</v>
      </c>
      <c r="U19" s="31" t="s">
        <v>46</v>
      </c>
      <c r="V19" s="18" t="s">
        <v>48</v>
      </c>
      <c r="W19" s="18" t="s">
        <v>48</v>
      </c>
      <c r="X19" s="41"/>
      <c r="Y19" s="19">
        <v>2.7</v>
      </c>
      <c r="Z19" s="18" t="s">
        <v>49</v>
      </c>
      <c r="AA19" s="18" t="s">
        <v>49</v>
      </c>
      <c r="AB19" s="42"/>
      <c r="AC19" s="13" t="s">
        <v>50</v>
      </c>
      <c r="AD19" s="43" t="s">
        <v>111</v>
      </c>
      <c r="AE19" s="38"/>
      <c r="AF19" s="35"/>
      <c r="AG19" s="35"/>
      <c r="AH19" s="35"/>
      <c r="AI19" s="35"/>
      <c r="AJ19" s="35"/>
      <c r="AK19" s="35"/>
      <c r="AL19" s="35"/>
      <c r="AM19" s="35"/>
      <c r="AN19" s="35"/>
    </row>
    <row r="20" spans="1:40" x14ac:dyDescent="0.25">
      <c r="A20" s="8">
        <v>19</v>
      </c>
      <c r="B20" s="9" t="s">
        <v>40</v>
      </c>
      <c r="C20" s="9" t="s">
        <v>41</v>
      </c>
      <c r="D20" s="10" t="s">
        <v>42</v>
      </c>
      <c r="E20" s="10" t="s">
        <v>112</v>
      </c>
      <c r="F20" s="34" t="s">
        <v>113</v>
      </c>
      <c r="G20" s="12"/>
      <c r="H20" s="35" t="s">
        <v>114</v>
      </c>
      <c r="I20" s="14">
        <v>28126</v>
      </c>
      <c r="J20" s="15">
        <v>2016</v>
      </c>
      <c r="K20" s="41"/>
      <c r="L20" s="41"/>
      <c r="M20" s="35" t="s">
        <v>45</v>
      </c>
      <c r="N20" s="41"/>
      <c r="O20" s="30" t="s">
        <v>46</v>
      </c>
      <c r="P20" s="18">
        <v>0</v>
      </c>
      <c r="Q20" s="41" t="s">
        <v>47</v>
      </c>
      <c r="R20" s="17" t="s">
        <v>183</v>
      </c>
      <c r="S20" s="17" t="s">
        <v>183</v>
      </c>
      <c r="T20" s="17" t="s">
        <v>183</v>
      </c>
      <c r="U20" s="31" t="s">
        <v>46</v>
      </c>
      <c r="V20" s="18" t="s">
        <v>48</v>
      </c>
      <c r="W20" s="18" t="s">
        <v>48</v>
      </c>
      <c r="X20" s="41"/>
      <c r="Y20" s="19">
        <v>1.28</v>
      </c>
      <c r="Z20" s="18" t="s">
        <v>49</v>
      </c>
      <c r="AA20" s="18" t="s">
        <v>49</v>
      </c>
      <c r="AB20" s="42"/>
      <c r="AC20" s="13" t="s">
        <v>50</v>
      </c>
      <c r="AD20" s="43" t="s">
        <v>115</v>
      </c>
      <c r="AE20" s="38"/>
      <c r="AF20" s="35"/>
      <c r="AG20" s="35"/>
      <c r="AH20" s="35"/>
      <c r="AI20" s="35"/>
      <c r="AJ20" s="35"/>
      <c r="AK20" s="35"/>
      <c r="AL20" s="35"/>
      <c r="AM20" s="35"/>
      <c r="AN20" s="35"/>
    </row>
    <row r="21" spans="1:40" x14ac:dyDescent="0.25">
      <c r="A21" s="8">
        <v>20</v>
      </c>
      <c r="B21" s="9" t="s">
        <v>40</v>
      </c>
      <c r="C21" s="9" t="s">
        <v>41</v>
      </c>
      <c r="D21" s="10" t="s">
        <v>42</v>
      </c>
      <c r="E21" s="10" t="s">
        <v>116</v>
      </c>
      <c r="F21" s="34" t="s">
        <v>117</v>
      </c>
      <c r="G21" s="12"/>
      <c r="H21" s="35" t="s">
        <v>118</v>
      </c>
      <c r="I21" s="14">
        <v>32874</v>
      </c>
      <c r="J21" s="15">
        <v>2016</v>
      </c>
      <c r="K21" s="41"/>
      <c r="L21" s="41"/>
      <c r="M21" s="35" t="s">
        <v>45</v>
      </c>
      <c r="N21" s="41"/>
      <c r="O21" s="30" t="s">
        <v>46</v>
      </c>
      <c r="P21" s="18">
        <v>0</v>
      </c>
      <c r="Q21" s="41" t="s">
        <v>47</v>
      </c>
      <c r="R21" s="17" t="s">
        <v>183</v>
      </c>
      <c r="S21" s="17" t="s">
        <v>183</v>
      </c>
      <c r="T21" s="17" t="s">
        <v>183</v>
      </c>
      <c r="U21" s="31" t="s">
        <v>46</v>
      </c>
      <c r="V21" s="18" t="s">
        <v>48</v>
      </c>
      <c r="W21" s="18" t="s">
        <v>48</v>
      </c>
      <c r="X21" s="41"/>
      <c r="Y21" s="19">
        <v>0.95</v>
      </c>
      <c r="Z21" s="18" t="s">
        <v>49</v>
      </c>
      <c r="AA21" s="18" t="s">
        <v>49</v>
      </c>
      <c r="AB21" s="42"/>
      <c r="AC21" s="13" t="s">
        <v>50</v>
      </c>
      <c r="AD21" s="43" t="s">
        <v>119</v>
      </c>
      <c r="AE21" s="38"/>
      <c r="AF21" s="35"/>
      <c r="AG21" s="35"/>
      <c r="AH21" s="35"/>
      <c r="AI21" s="35"/>
      <c r="AJ21" s="35"/>
      <c r="AK21" s="35"/>
      <c r="AL21" s="35"/>
      <c r="AM21" s="35"/>
      <c r="AN21" s="35"/>
    </row>
    <row r="22" spans="1:40" x14ac:dyDescent="0.25">
      <c r="A22" s="8">
        <v>21</v>
      </c>
      <c r="B22" s="9" t="s">
        <v>40</v>
      </c>
      <c r="C22" s="9" t="s">
        <v>41</v>
      </c>
      <c r="D22" s="10" t="s">
        <v>42</v>
      </c>
      <c r="E22" s="10" t="s">
        <v>120</v>
      </c>
      <c r="F22" s="34" t="s">
        <v>121</v>
      </c>
      <c r="G22" s="12"/>
      <c r="H22" s="35" t="s">
        <v>122</v>
      </c>
      <c r="I22" s="14">
        <v>33786</v>
      </c>
      <c r="J22" s="15">
        <v>2016</v>
      </c>
      <c r="K22" s="41"/>
      <c r="L22" s="41"/>
      <c r="M22" s="35" t="s">
        <v>45</v>
      </c>
      <c r="N22" s="41"/>
      <c r="O22" s="30" t="s">
        <v>46</v>
      </c>
      <c r="P22" s="18">
        <v>0</v>
      </c>
      <c r="Q22" s="41" t="s">
        <v>47</v>
      </c>
      <c r="R22" s="17" t="s">
        <v>183</v>
      </c>
      <c r="S22" s="17" t="s">
        <v>183</v>
      </c>
      <c r="T22" s="17" t="s">
        <v>183</v>
      </c>
      <c r="U22" s="31" t="s">
        <v>46</v>
      </c>
      <c r="V22" s="18" t="s">
        <v>48</v>
      </c>
      <c r="W22" s="18" t="s">
        <v>48</v>
      </c>
      <c r="X22" s="41"/>
      <c r="Y22" s="19">
        <v>1.99</v>
      </c>
      <c r="Z22" s="18" t="s">
        <v>49</v>
      </c>
      <c r="AA22" s="18" t="s">
        <v>49</v>
      </c>
      <c r="AB22" s="42"/>
      <c r="AC22" s="13" t="s">
        <v>50</v>
      </c>
      <c r="AD22" s="43" t="s">
        <v>123</v>
      </c>
      <c r="AE22" s="38"/>
      <c r="AF22" s="35"/>
      <c r="AG22" s="35"/>
      <c r="AH22" s="35"/>
      <c r="AI22" s="35"/>
      <c r="AJ22" s="35"/>
      <c r="AK22" s="35"/>
      <c r="AL22" s="35"/>
      <c r="AM22" s="35"/>
      <c r="AN22" s="35"/>
    </row>
    <row r="23" spans="1:40" x14ac:dyDescent="0.25">
      <c r="A23" s="8">
        <v>22</v>
      </c>
      <c r="B23" s="9" t="s">
        <v>40</v>
      </c>
      <c r="C23" s="9" t="s">
        <v>41</v>
      </c>
      <c r="D23" s="10" t="s">
        <v>42</v>
      </c>
      <c r="E23" s="10" t="s">
        <v>172</v>
      </c>
      <c r="F23" s="34" t="s">
        <v>173</v>
      </c>
      <c r="G23" s="12"/>
      <c r="H23" s="35" t="s">
        <v>174</v>
      </c>
      <c r="I23" s="14">
        <v>30468</v>
      </c>
      <c r="J23" s="15">
        <v>2016</v>
      </c>
      <c r="K23" s="41"/>
      <c r="L23" s="41"/>
      <c r="M23" s="35" t="s">
        <v>45</v>
      </c>
      <c r="N23" s="41"/>
      <c r="O23" s="30" t="s">
        <v>46</v>
      </c>
      <c r="P23" s="18">
        <v>0</v>
      </c>
      <c r="Q23" s="41" t="s">
        <v>47</v>
      </c>
      <c r="R23" s="17" t="s">
        <v>183</v>
      </c>
      <c r="S23" s="17" t="s">
        <v>183</v>
      </c>
      <c r="T23" s="17" t="s">
        <v>183</v>
      </c>
      <c r="U23" s="31" t="s">
        <v>46</v>
      </c>
      <c r="V23" s="18" t="s">
        <v>48</v>
      </c>
      <c r="W23" s="18" t="s">
        <v>48</v>
      </c>
      <c r="X23" s="41"/>
      <c r="Y23" s="46">
        <v>4.8440000000000003</v>
      </c>
      <c r="Z23" s="18" t="s">
        <v>49</v>
      </c>
      <c r="AA23" s="18" t="s">
        <v>49</v>
      </c>
      <c r="AB23" s="42"/>
      <c r="AC23" s="13" t="s">
        <v>50</v>
      </c>
      <c r="AD23" s="43" t="s">
        <v>175</v>
      </c>
      <c r="AE23" s="38"/>
      <c r="AF23" s="35"/>
      <c r="AG23" s="35"/>
      <c r="AH23" s="35"/>
      <c r="AI23" s="35"/>
      <c r="AJ23" s="35"/>
      <c r="AK23" s="35"/>
      <c r="AL23" s="35"/>
      <c r="AM23" s="35"/>
      <c r="AN23" s="35"/>
    </row>
    <row r="24" spans="1:40" x14ac:dyDescent="0.25">
      <c r="A24" s="8">
        <v>23</v>
      </c>
      <c r="B24" s="9" t="s">
        <v>40</v>
      </c>
      <c r="C24" s="9" t="s">
        <v>41</v>
      </c>
      <c r="D24" s="10" t="s">
        <v>42</v>
      </c>
      <c r="E24" s="10" t="s">
        <v>124</v>
      </c>
      <c r="F24" s="34" t="s">
        <v>125</v>
      </c>
      <c r="G24" s="12"/>
      <c r="H24" s="35" t="s">
        <v>126</v>
      </c>
      <c r="I24" s="14">
        <v>32568</v>
      </c>
      <c r="J24" s="15">
        <v>2016</v>
      </c>
      <c r="K24" s="41"/>
      <c r="L24" s="41"/>
      <c r="M24" s="35" t="s">
        <v>45</v>
      </c>
      <c r="N24" s="41"/>
      <c r="O24" s="30" t="s">
        <v>46</v>
      </c>
      <c r="P24" s="18">
        <v>0</v>
      </c>
      <c r="Q24" s="41" t="s">
        <v>47</v>
      </c>
      <c r="R24" s="17" t="s">
        <v>183</v>
      </c>
      <c r="S24" s="17" t="s">
        <v>183</v>
      </c>
      <c r="T24" s="17" t="s">
        <v>183</v>
      </c>
      <c r="U24" s="31" t="s">
        <v>46</v>
      </c>
      <c r="V24" s="18" t="s">
        <v>48</v>
      </c>
      <c r="W24" s="18" t="s">
        <v>48</v>
      </c>
      <c r="X24" s="41"/>
      <c r="Y24" s="19">
        <v>2.92</v>
      </c>
      <c r="Z24" s="18" t="s">
        <v>49</v>
      </c>
      <c r="AA24" s="18" t="s">
        <v>49</v>
      </c>
      <c r="AB24" s="42"/>
      <c r="AC24" s="13" t="s">
        <v>50</v>
      </c>
      <c r="AD24" s="43" t="s">
        <v>127</v>
      </c>
      <c r="AE24" s="38"/>
      <c r="AF24" s="35"/>
      <c r="AG24" s="35"/>
      <c r="AH24" s="35"/>
      <c r="AI24" s="35"/>
      <c r="AJ24" s="35"/>
      <c r="AK24" s="35"/>
      <c r="AL24" s="35"/>
      <c r="AM24" s="35"/>
      <c r="AN24" s="35"/>
    </row>
    <row r="25" spans="1:40" x14ac:dyDescent="0.25">
      <c r="A25" s="8">
        <v>24</v>
      </c>
      <c r="B25" s="9" t="s">
        <v>40</v>
      </c>
      <c r="C25" s="9" t="s">
        <v>41</v>
      </c>
      <c r="D25" s="10" t="s">
        <v>42</v>
      </c>
      <c r="E25" s="10" t="s">
        <v>176</v>
      </c>
      <c r="F25" s="34"/>
      <c r="G25" s="12"/>
      <c r="H25" s="35" t="s">
        <v>177</v>
      </c>
      <c r="I25" s="14">
        <v>22282</v>
      </c>
      <c r="J25" s="15">
        <v>2016</v>
      </c>
      <c r="K25" s="41"/>
      <c r="L25" s="41"/>
      <c r="M25" s="35" t="s">
        <v>45</v>
      </c>
      <c r="N25" s="41"/>
      <c r="O25" s="30" t="s">
        <v>46</v>
      </c>
      <c r="P25" s="18">
        <v>0</v>
      </c>
      <c r="Q25" s="41" t="s">
        <v>47</v>
      </c>
      <c r="R25" s="17" t="s">
        <v>183</v>
      </c>
      <c r="S25" s="17" t="s">
        <v>183</v>
      </c>
      <c r="T25" s="17" t="s">
        <v>183</v>
      </c>
      <c r="U25" s="31" t="s">
        <v>46</v>
      </c>
      <c r="V25" s="18" t="s">
        <v>48</v>
      </c>
      <c r="W25" s="18" t="s">
        <v>48</v>
      </c>
      <c r="X25" s="41"/>
      <c r="Y25" s="46">
        <v>3.3130000000000002</v>
      </c>
      <c r="Z25" s="18" t="s">
        <v>49</v>
      </c>
      <c r="AA25" s="18" t="s">
        <v>49</v>
      </c>
      <c r="AB25" s="42"/>
      <c r="AC25" s="13" t="s">
        <v>50</v>
      </c>
      <c r="AD25" s="43" t="s">
        <v>178</v>
      </c>
      <c r="AE25" s="38"/>
      <c r="AF25" s="35"/>
      <c r="AG25" s="35"/>
      <c r="AH25" s="35"/>
      <c r="AI25" s="35"/>
      <c r="AJ25" s="35"/>
      <c r="AK25" s="35"/>
      <c r="AL25" s="35"/>
      <c r="AM25" s="35"/>
      <c r="AN25" s="35"/>
    </row>
    <row r="26" spans="1:40" x14ac:dyDescent="0.25">
      <c r="A26" s="8">
        <v>25</v>
      </c>
      <c r="B26" s="9" t="s">
        <v>40</v>
      </c>
      <c r="C26" s="9" t="s">
        <v>41</v>
      </c>
      <c r="D26" s="10" t="s">
        <v>42</v>
      </c>
      <c r="E26" s="10" t="s">
        <v>128</v>
      </c>
      <c r="F26" s="34" t="s">
        <v>129</v>
      </c>
      <c r="G26" s="12"/>
      <c r="H26" s="35" t="s">
        <v>130</v>
      </c>
      <c r="I26" s="14">
        <v>23012</v>
      </c>
      <c r="J26" s="15">
        <v>2016</v>
      </c>
      <c r="K26" s="41"/>
      <c r="L26" s="41"/>
      <c r="M26" s="35" t="s">
        <v>45</v>
      </c>
      <c r="N26" s="41"/>
      <c r="O26" s="30" t="s">
        <v>46</v>
      </c>
      <c r="P26" s="18">
        <v>0</v>
      </c>
      <c r="Q26" s="41" t="s">
        <v>47</v>
      </c>
      <c r="R26" s="17" t="s">
        <v>183</v>
      </c>
      <c r="S26" s="17" t="s">
        <v>183</v>
      </c>
      <c r="T26" s="17" t="s">
        <v>183</v>
      </c>
      <c r="U26" s="31" t="s">
        <v>46</v>
      </c>
      <c r="V26" s="18" t="s">
        <v>48</v>
      </c>
      <c r="W26" s="18" t="s">
        <v>48</v>
      </c>
      <c r="X26" s="41"/>
      <c r="Y26" s="19">
        <v>3.21</v>
      </c>
      <c r="Z26" s="18" t="s">
        <v>49</v>
      </c>
      <c r="AA26" s="18" t="s">
        <v>49</v>
      </c>
      <c r="AB26" s="42"/>
      <c r="AC26" s="13" t="s">
        <v>50</v>
      </c>
      <c r="AD26" s="43" t="s">
        <v>131</v>
      </c>
      <c r="AE26" s="38"/>
      <c r="AF26" s="35"/>
      <c r="AG26" s="35"/>
      <c r="AH26" s="35"/>
      <c r="AI26" s="35"/>
      <c r="AJ26" s="35"/>
      <c r="AK26" s="35"/>
      <c r="AL26" s="35"/>
      <c r="AM26" s="35"/>
      <c r="AN26" s="35"/>
    </row>
    <row r="27" spans="1:40" x14ac:dyDescent="0.25">
      <c r="A27" s="8">
        <v>26</v>
      </c>
      <c r="B27" s="9" t="s">
        <v>40</v>
      </c>
      <c r="C27" s="9" t="s">
        <v>41</v>
      </c>
      <c r="D27" s="10" t="s">
        <v>42</v>
      </c>
      <c r="E27" s="10" t="s">
        <v>132</v>
      </c>
      <c r="F27" s="34" t="s">
        <v>133</v>
      </c>
      <c r="G27" s="12"/>
      <c r="H27" s="35" t="s">
        <v>134</v>
      </c>
      <c r="I27" s="14">
        <v>25263</v>
      </c>
      <c r="J27" s="15">
        <v>2016</v>
      </c>
      <c r="K27" s="41"/>
      <c r="L27" s="41"/>
      <c r="M27" s="35" t="s">
        <v>45</v>
      </c>
      <c r="N27" s="41"/>
      <c r="O27" s="30" t="s">
        <v>46</v>
      </c>
      <c r="P27" s="18">
        <v>0</v>
      </c>
      <c r="Q27" s="41" t="s">
        <v>47</v>
      </c>
      <c r="R27" s="17" t="s">
        <v>183</v>
      </c>
      <c r="S27" s="17" t="s">
        <v>183</v>
      </c>
      <c r="T27" s="17" t="s">
        <v>183</v>
      </c>
      <c r="U27" s="31" t="s">
        <v>46</v>
      </c>
      <c r="V27" s="18" t="s">
        <v>48</v>
      </c>
      <c r="W27" s="18" t="s">
        <v>48</v>
      </c>
      <c r="X27" s="41"/>
      <c r="Y27" s="19">
        <v>4.0199999999999996</v>
      </c>
      <c r="Z27" s="18" t="s">
        <v>49</v>
      </c>
      <c r="AA27" s="18" t="s">
        <v>49</v>
      </c>
      <c r="AB27" s="42"/>
      <c r="AC27" s="13" t="s">
        <v>50</v>
      </c>
      <c r="AD27" s="43" t="s">
        <v>135</v>
      </c>
      <c r="AE27" s="38"/>
      <c r="AF27" s="35"/>
      <c r="AG27" s="35"/>
      <c r="AH27" s="35"/>
      <c r="AI27" s="35"/>
      <c r="AJ27" s="35"/>
      <c r="AK27" s="35"/>
      <c r="AL27" s="35"/>
      <c r="AM27" s="35"/>
      <c r="AN27" s="35"/>
    </row>
    <row r="28" spans="1:40" x14ac:dyDescent="0.25">
      <c r="A28" s="8">
        <v>27</v>
      </c>
      <c r="B28" s="9" t="s">
        <v>40</v>
      </c>
      <c r="C28" s="9" t="s">
        <v>41</v>
      </c>
      <c r="D28" s="10" t="s">
        <v>42</v>
      </c>
      <c r="E28" s="10" t="s">
        <v>136</v>
      </c>
      <c r="F28" s="34" t="s">
        <v>137</v>
      </c>
      <c r="G28" s="12"/>
      <c r="H28" s="35" t="s">
        <v>138</v>
      </c>
      <c r="I28" s="14">
        <v>34425</v>
      </c>
      <c r="J28" s="15">
        <v>2016</v>
      </c>
      <c r="K28" s="41"/>
      <c r="L28" s="41"/>
      <c r="M28" s="35" t="s">
        <v>45</v>
      </c>
      <c r="N28" s="41"/>
      <c r="O28" s="30" t="s">
        <v>46</v>
      </c>
      <c r="P28" s="18">
        <v>0</v>
      </c>
      <c r="Q28" s="41" t="s">
        <v>47</v>
      </c>
      <c r="R28" s="17" t="s">
        <v>183</v>
      </c>
      <c r="S28" s="17" t="s">
        <v>183</v>
      </c>
      <c r="T28" s="17" t="s">
        <v>183</v>
      </c>
      <c r="U28" s="31" t="s">
        <v>46</v>
      </c>
      <c r="V28" s="18" t="s">
        <v>48</v>
      </c>
      <c r="W28" s="18" t="s">
        <v>48</v>
      </c>
      <c r="X28" s="41"/>
      <c r="Y28" s="19">
        <v>3.3</v>
      </c>
      <c r="Z28" s="18" t="s">
        <v>49</v>
      </c>
      <c r="AA28" s="18" t="s">
        <v>49</v>
      </c>
      <c r="AB28" s="42"/>
      <c r="AC28" s="13" t="s">
        <v>50</v>
      </c>
      <c r="AD28" s="43" t="s">
        <v>139</v>
      </c>
      <c r="AE28" s="38"/>
      <c r="AF28" s="35"/>
      <c r="AG28" s="35"/>
      <c r="AH28" s="35"/>
      <c r="AI28" s="35"/>
      <c r="AJ28" s="35"/>
      <c r="AK28" s="35"/>
      <c r="AL28" s="35"/>
      <c r="AM28" s="35"/>
      <c r="AN28" s="35"/>
    </row>
    <row r="29" spans="1:40" x14ac:dyDescent="0.25">
      <c r="A29" s="8">
        <v>28</v>
      </c>
      <c r="B29" s="9" t="s">
        <v>40</v>
      </c>
      <c r="C29" s="9" t="s">
        <v>41</v>
      </c>
      <c r="D29" s="10" t="s">
        <v>42</v>
      </c>
      <c r="E29" s="10" t="s">
        <v>140</v>
      </c>
      <c r="F29" s="34" t="s">
        <v>141</v>
      </c>
      <c r="G29" s="12"/>
      <c r="H29" s="35" t="s">
        <v>142</v>
      </c>
      <c r="I29" s="45">
        <v>1951</v>
      </c>
      <c r="J29" s="15">
        <v>2016</v>
      </c>
      <c r="K29" s="41"/>
      <c r="L29" s="41"/>
      <c r="M29" s="35" t="s">
        <v>45</v>
      </c>
      <c r="N29" s="41"/>
      <c r="O29" s="30" t="s">
        <v>46</v>
      </c>
      <c r="P29" s="18">
        <v>0</v>
      </c>
      <c r="Q29" s="41" t="s">
        <v>47</v>
      </c>
      <c r="R29" s="17" t="s">
        <v>183</v>
      </c>
      <c r="S29" s="17" t="s">
        <v>183</v>
      </c>
      <c r="T29" s="17" t="s">
        <v>183</v>
      </c>
      <c r="U29" s="31" t="s">
        <v>46</v>
      </c>
      <c r="V29" s="18" t="s">
        <v>48</v>
      </c>
      <c r="W29" s="18" t="s">
        <v>48</v>
      </c>
      <c r="X29" s="41"/>
      <c r="Y29" s="19">
        <v>8.77</v>
      </c>
      <c r="Z29" s="18" t="s">
        <v>49</v>
      </c>
      <c r="AA29" s="18" t="s">
        <v>49</v>
      </c>
      <c r="AB29" s="42"/>
      <c r="AC29" s="13" t="s">
        <v>50</v>
      </c>
      <c r="AD29" s="43" t="s">
        <v>143</v>
      </c>
      <c r="AE29" s="38"/>
      <c r="AF29" s="35"/>
      <c r="AG29" s="35"/>
      <c r="AH29" s="35"/>
      <c r="AI29" s="35"/>
      <c r="AJ29" s="35"/>
      <c r="AK29" s="35"/>
      <c r="AL29" s="35"/>
      <c r="AM29" s="35"/>
      <c r="AN29" s="35"/>
    </row>
    <row r="30" spans="1:40" x14ac:dyDescent="0.25">
      <c r="A30" s="8">
        <v>29</v>
      </c>
      <c r="B30" s="9" t="s">
        <v>40</v>
      </c>
      <c r="C30" s="9" t="s">
        <v>41</v>
      </c>
      <c r="D30" s="10" t="s">
        <v>42</v>
      </c>
      <c r="E30" s="10" t="s">
        <v>144</v>
      </c>
      <c r="F30" s="34" t="s">
        <v>145</v>
      </c>
      <c r="G30" s="12"/>
      <c r="H30" s="35" t="s">
        <v>146</v>
      </c>
      <c r="I30" s="14">
        <v>29281</v>
      </c>
      <c r="J30" s="15">
        <v>2016</v>
      </c>
      <c r="K30" s="41"/>
      <c r="L30" s="41"/>
      <c r="M30" s="35" t="s">
        <v>45</v>
      </c>
      <c r="N30" s="41"/>
      <c r="O30" s="30" t="s">
        <v>46</v>
      </c>
      <c r="P30" s="18">
        <v>0</v>
      </c>
      <c r="Q30" s="41" t="s">
        <v>47</v>
      </c>
      <c r="R30" s="17" t="s">
        <v>183</v>
      </c>
      <c r="S30" s="17" t="s">
        <v>183</v>
      </c>
      <c r="T30" s="17" t="s">
        <v>183</v>
      </c>
      <c r="U30" s="31" t="s">
        <v>46</v>
      </c>
      <c r="V30" s="18" t="s">
        <v>48</v>
      </c>
      <c r="W30" s="18" t="s">
        <v>48</v>
      </c>
      <c r="X30" s="41"/>
      <c r="Y30" s="19">
        <v>1.33</v>
      </c>
      <c r="Z30" s="18" t="s">
        <v>49</v>
      </c>
      <c r="AA30" s="18" t="s">
        <v>49</v>
      </c>
      <c r="AB30" s="42"/>
      <c r="AC30" s="13" t="s">
        <v>50</v>
      </c>
      <c r="AD30" s="43" t="s">
        <v>147</v>
      </c>
      <c r="AE30" s="38"/>
      <c r="AF30" s="35"/>
      <c r="AG30" s="35"/>
      <c r="AH30" s="35"/>
      <c r="AI30" s="35"/>
      <c r="AJ30" s="35"/>
      <c r="AK30" s="35"/>
      <c r="AL30" s="35"/>
      <c r="AM30" s="35"/>
      <c r="AN30" s="35"/>
    </row>
    <row r="31" spans="1:40" x14ac:dyDescent="0.25">
      <c r="A31" s="8">
        <v>30</v>
      </c>
      <c r="B31" s="9" t="s">
        <v>40</v>
      </c>
      <c r="C31" s="9" t="s">
        <v>41</v>
      </c>
      <c r="D31" s="10" t="s">
        <v>42</v>
      </c>
      <c r="E31" s="10" t="s">
        <v>148</v>
      </c>
      <c r="F31" s="34" t="s">
        <v>149</v>
      </c>
      <c r="G31" s="12"/>
      <c r="H31" s="35" t="s">
        <v>150</v>
      </c>
      <c r="I31" s="51">
        <v>19360</v>
      </c>
      <c r="J31" s="15">
        <v>2016</v>
      </c>
      <c r="K31" s="41"/>
      <c r="L31" s="41"/>
      <c r="M31" s="35" t="s">
        <v>45</v>
      </c>
      <c r="N31" s="41"/>
      <c r="O31" s="30" t="s">
        <v>46</v>
      </c>
      <c r="P31" s="18">
        <v>0</v>
      </c>
      <c r="Q31" s="41" t="s">
        <v>47</v>
      </c>
      <c r="R31" s="17" t="s">
        <v>183</v>
      </c>
      <c r="S31" s="17" t="s">
        <v>183</v>
      </c>
      <c r="T31" s="17" t="s">
        <v>183</v>
      </c>
      <c r="U31" s="31" t="s">
        <v>46</v>
      </c>
      <c r="V31" s="18" t="s">
        <v>48</v>
      </c>
      <c r="W31" s="18" t="s">
        <v>48</v>
      </c>
      <c r="X31" s="41"/>
      <c r="Y31" s="19">
        <v>5.52</v>
      </c>
      <c r="Z31" s="18" t="s">
        <v>49</v>
      </c>
      <c r="AA31" s="18" t="s">
        <v>49</v>
      </c>
      <c r="AB31" s="42"/>
      <c r="AC31" s="13" t="s">
        <v>50</v>
      </c>
      <c r="AD31" s="43" t="s">
        <v>151</v>
      </c>
      <c r="AE31" s="38"/>
      <c r="AF31" s="35"/>
      <c r="AG31" s="35"/>
      <c r="AH31" s="35"/>
      <c r="AI31" s="35"/>
      <c r="AJ31" s="35"/>
      <c r="AK31" s="35"/>
      <c r="AL31" s="35"/>
      <c r="AM31" s="35"/>
      <c r="AN31" s="35"/>
    </row>
    <row r="32" spans="1:40" x14ac:dyDescent="0.25">
      <c r="A32" s="8">
        <v>31</v>
      </c>
      <c r="B32" s="9" t="s">
        <v>40</v>
      </c>
      <c r="C32" s="9" t="s">
        <v>41</v>
      </c>
      <c r="D32" s="10" t="s">
        <v>42</v>
      </c>
      <c r="E32" s="10" t="s">
        <v>152</v>
      </c>
      <c r="F32" s="34" t="s">
        <v>153</v>
      </c>
      <c r="G32" s="12"/>
      <c r="H32" s="35" t="s">
        <v>154</v>
      </c>
      <c r="I32" s="14">
        <v>8767</v>
      </c>
      <c r="J32" s="15">
        <v>2016</v>
      </c>
      <c r="K32" s="41"/>
      <c r="L32" s="41"/>
      <c r="M32" s="35" t="s">
        <v>45</v>
      </c>
      <c r="N32" s="41"/>
      <c r="O32" s="30" t="s">
        <v>46</v>
      </c>
      <c r="P32" s="18">
        <v>0</v>
      </c>
      <c r="Q32" s="41" t="s">
        <v>47</v>
      </c>
      <c r="R32" s="17" t="s">
        <v>183</v>
      </c>
      <c r="S32" s="17" t="s">
        <v>183</v>
      </c>
      <c r="T32" s="17" t="s">
        <v>183</v>
      </c>
      <c r="U32" s="31" t="s">
        <v>46</v>
      </c>
      <c r="V32" s="18" t="s">
        <v>48</v>
      </c>
      <c r="W32" s="18" t="s">
        <v>48</v>
      </c>
      <c r="X32" s="41"/>
      <c r="Y32" s="19">
        <v>1.45</v>
      </c>
      <c r="Z32" s="18" t="s">
        <v>49</v>
      </c>
      <c r="AA32" s="18" t="s">
        <v>49</v>
      </c>
      <c r="AB32" s="42"/>
      <c r="AC32" s="13" t="s">
        <v>50</v>
      </c>
      <c r="AD32" s="43" t="s">
        <v>155</v>
      </c>
      <c r="AE32" s="38"/>
      <c r="AF32" s="35"/>
      <c r="AG32" s="35"/>
      <c r="AH32" s="35"/>
      <c r="AI32" s="35"/>
      <c r="AJ32" s="35"/>
      <c r="AK32" s="35"/>
      <c r="AL32" s="35"/>
      <c r="AM32" s="35"/>
      <c r="AN32" s="35"/>
    </row>
    <row r="33" spans="1:40" x14ac:dyDescent="0.25">
      <c r="A33" s="8">
        <v>32</v>
      </c>
      <c r="B33" s="9" t="s">
        <v>40</v>
      </c>
      <c r="C33" s="9" t="s">
        <v>41</v>
      </c>
      <c r="D33" s="10" t="s">
        <v>42</v>
      </c>
      <c r="E33" s="10" t="s">
        <v>156</v>
      </c>
      <c r="F33" s="34" t="s">
        <v>157</v>
      </c>
      <c r="G33" s="12"/>
      <c r="H33" s="35" t="s">
        <v>158</v>
      </c>
      <c r="I33" s="40">
        <v>16984</v>
      </c>
      <c r="J33" s="15">
        <v>2016</v>
      </c>
      <c r="K33" s="41"/>
      <c r="L33" s="41"/>
      <c r="M33" s="35" t="s">
        <v>45</v>
      </c>
      <c r="N33" s="41"/>
      <c r="O33" s="30" t="s">
        <v>46</v>
      </c>
      <c r="P33" s="18">
        <v>0</v>
      </c>
      <c r="Q33" s="41" t="s">
        <v>47</v>
      </c>
      <c r="R33" s="17" t="s">
        <v>183</v>
      </c>
      <c r="S33" s="17" t="s">
        <v>183</v>
      </c>
      <c r="T33" s="17" t="s">
        <v>183</v>
      </c>
      <c r="U33" s="31" t="s">
        <v>46</v>
      </c>
      <c r="V33" s="18" t="s">
        <v>48</v>
      </c>
      <c r="W33" s="18" t="s">
        <v>48</v>
      </c>
      <c r="X33" s="41"/>
      <c r="Y33" s="19">
        <v>4.2</v>
      </c>
      <c r="Z33" s="18" t="s">
        <v>49</v>
      </c>
      <c r="AA33" s="18" t="s">
        <v>49</v>
      </c>
      <c r="AB33" s="42"/>
      <c r="AC33" s="13" t="s">
        <v>50</v>
      </c>
      <c r="AD33" s="43" t="s">
        <v>159</v>
      </c>
      <c r="AE33" s="38"/>
      <c r="AF33" s="35"/>
      <c r="AG33" s="35"/>
      <c r="AH33" s="35"/>
      <c r="AI33" s="35"/>
      <c r="AJ33" s="35"/>
      <c r="AK33" s="35"/>
      <c r="AL33" s="35"/>
      <c r="AM33" s="35"/>
      <c r="AN33" s="35"/>
    </row>
    <row r="34" spans="1:40" x14ac:dyDescent="0.25">
      <c r="A34" s="8">
        <v>33</v>
      </c>
      <c r="B34" s="9" t="s">
        <v>40</v>
      </c>
      <c r="C34" s="9" t="s">
        <v>41</v>
      </c>
      <c r="D34" s="10" t="s">
        <v>42</v>
      </c>
      <c r="E34" s="10" t="s">
        <v>160</v>
      </c>
      <c r="F34" s="34" t="s">
        <v>161</v>
      </c>
      <c r="G34" s="12"/>
      <c r="H34" s="35" t="s">
        <v>162</v>
      </c>
      <c r="I34" s="14">
        <v>27820</v>
      </c>
      <c r="J34" s="15">
        <v>2016</v>
      </c>
      <c r="K34" s="41"/>
      <c r="L34" s="41"/>
      <c r="M34" s="35" t="s">
        <v>45</v>
      </c>
      <c r="N34" s="41"/>
      <c r="O34" s="30" t="s">
        <v>46</v>
      </c>
      <c r="P34" s="18">
        <v>0</v>
      </c>
      <c r="Q34" s="41" t="s">
        <v>47</v>
      </c>
      <c r="R34" s="17" t="s">
        <v>183</v>
      </c>
      <c r="S34" s="17" t="s">
        <v>183</v>
      </c>
      <c r="T34" s="17" t="s">
        <v>183</v>
      </c>
      <c r="U34" s="31" t="s">
        <v>46</v>
      </c>
      <c r="V34" s="18" t="s">
        <v>48</v>
      </c>
      <c r="W34" s="18" t="s">
        <v>48</v>
      </c>
      <c r="X34" s="41"/>
      <c r="Y34" s="19">
        <v>2.64</v>
      </c>
      <c r="Z34" s="18" t="s">
        <v>49</v>
      </c>
      <c r="AA34" s="18" t="s">
        <v>49</v>
      </c>
      <c r="AB34" s="42"/>
      <c r="AC34" s="13" t="s">
        <v>50</v>
      </c>
      <c r="AD34" s="43" t="s">
        <v>163</v>
      </c>
      <c r="AE34" s="38"/>
      <c r="AF34" s="35"/>
      <c r="AG34" s="35"/>
      <c r="AH34" s="35"/>
      <c r="AI34" s="35"/>
      <c r="AJ34" s="35"/>
      <c r="AK34" s="35"/>
      <c r="AL34" s="35"/>
      <c r="AM34" s="35"/>
      <c r="AN34" s="35"/>
    </row>
    <row r="35" spans="1:40" x14ac:dyDescent="0.25">
      <c r="A35" s="8">
        <v>34</v>
      </c>
      <c r="B35" s="9" t="s">
        <v>40</v>
      </c>
      <c r="C35" s="9" t="s">
        <v>41</v>
      </c>
      <c r="D35" s="10" t="s">
        <v>42</v>
      </c>
      <c r="E35" s="10" t="s">
        <v>164</v>
      </c>
      <c r="F35" s="34" t="s">
        <v>165</v>
      </c>
      <c r="G35" s="12"/>
      <c r="H35" s="35" t="s">
        <v>166</v>
      </c>
      <c r="I35" s="14">
        <v>23012</v>
      </c>
      <c r="J35" s="15">
        <v>2016</v>
      </c>
      <c r="K35" s="41"/>
      <c r="L35" s="41"/>
      <c r="M35" s="35" t="s">
        <v>45</v>
      </c>
      <c r="N35" s="41"/>
      <c r="O35" s="30" t="s">
        <v>46</v>
      </c>
      <c r="P35" s="18">
        <v>0</v>
      </c>
      <c r="Q35" s="41" t="s">
        <v>47</v>
      </c>
      <c r="R35" s="17" t="s">
        <v>183</v>
      </c>
      <c r="S35" s="17" t="s">
        <v>183</v>
      </c>
      <c r="T35" s="17" t="s">
        <v>183</v>
      </c>
      <c r="U35" s="31" t="s">
        <v>46</v>
      </c>
      <c r="V35" s="18" t="s">
        <v>48</v>
      </c>
      <c r="W35" s="18" t="s">
        <v>48</v>
      </c>
      <c r="X35" s="41"/>
      <c r="Y35" s="46"/>
      <c r="Z35" s="18" t="s">
        <v>49</v>
      </c>
      <c r="AA35" s="18" t="s">
        <v>49</v>
      </c>
      <c r="AB35" s="42"/>
      <c r="AC35" s="13" t="s">
        <v>50</v>
      </c>
      <c r="AD35" s="43" t="s">
        <v>167</v>
      </c>
      <c r="AE35" s="38"/>
      <c r="AF35" s="35"/>
      <c r="AG35" s="35"/>
      <c r="AH35" s="35"/>
      <c r="AI35" s="35"/>
      <c r="AJ35" s="35"/>
      <c r="AK35" s="35"/>
      <c r="AL35" s="35"/>
      <c r="AM35" s="35"/>
      <c r="AN35" s="35"/>
    </row>
  </sheetData>
  <autoFilter ref="A1:AN34"/>
  <sortState ref="A2:AN35">
    <sortCondition ref="H1"/>
  </sortState>
  <phoneticPr fontId="3" type="noConversion"/>
  <dataValidations count="8">
    <dataValidation type="list" errorStyle="warning" allowBlank="1" showInputMessage="1" showErrorMessage="1" error="Source Type을 선택해주세요" promptTitle="Source Type" prompt="필수 선택입니다." sqref="D2:D35">
      <formula1>"Book,Database,Dissertation,Guideline,Journal,Magazine,Newspaper,Other Sources,Pamphlet,Periodical,Proceeding,Publication,Report,SIG Newsletters,Studies,Transactions,Audio &amp; Video,Working Paper,Yearbook"</formula1>
    </dataValidation>
    <dataValidation type="custom" allowBlank="1" showInputMessage="1" showErrorMessage="1" promptTitle="e-ISSN 형식" prompt="예) 1111-2222" sqref="E3:E34">
      <formula1>AND(MID(E3,5,1)="-",LEN(E3)=9)</formula1>
    </dataValidation>
    <dataValidation type="custom" allowBlank="1" showInputMessage="1" showErrorMessage="1" promptTitle="p-ISSN 형식" prompt="예) 1111-2222" sqref="F3:F34">
      <formula1>AND(MID(F3,5,1)="-",LEN(F3)=9)</formula1>
    </dataValidation>
    <dataValidation allowBlank="1" showInputMessage="1" showErrorMessage="1" promptTitle="Full Text End Year 형식" prompt="- 숫자만 입력하세요. _x000a_  예)2001_x000a_- 현재까지 원문이 제공될 경우 현재 년도를 입력하세요._x000a_  예)2021_x000a_  _x000a_" sqref="J2:J35"/>
    <dataValidation type="textLength" operator="equal" allowBlank="1" showInputMessage="1" showErrorMessage="1" promptTitle="Citation/Abstract Start Year 형식" prompt="- 숫자만 입력하세요._x000a_ 예) 2004" sqref="K2">
      <formula1>4</formula1>
    </dataValidation>
    <dataValidation type="textLength" operator="equal" allowBlank="1" showInputMessage="1" showErrorMessage="1" promptTitle="Citation/Abstract End Year" prompt="- 숫자만 입력하세요._x000a_  예)2001_x000a_" sqref="L2">
      <formula1>4</formula1>
    </dataValidation>
    <dataValidation type="custom" allowBlank="1" showInputMessage="1" showErrorMessage="1" promptTitle="P-ISSN 형식" prompt="예) 1111-2222" sqref="E2">
      <formula1>AND(MID(E2,5,1)="-",LEN(E2)=9)</formula1>
    </dataValidation>
    <dataValidation type="custom" allowBlank="1" showInputMessage="1" showErrorMessage="1" promptTitle="E-ISSN 형식" prompt="예) 1111-2222" sqref="F2">
      <formula1>AND(MID(F2,5,1)="-",LEN(F2)=9)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workbookViewId="0">
      <selection activeCell="D2" sqref="D2:D60"/>
    </sheetView>
  </sheetViews>
  <sheetFormatPr defaultRowHeight="16.5" x14ac:dyDescent="0.3"/>
  <cols>
    <col min="1" max="1" width="14.25" style="47" bestFit="1" customWidth="1"/>
    <col min="2" max="2" width="10.75" style="47" customWidth="1"/>
    <col min="3" max="3" width="14.25" customWidth="1"/>
  </cols>
  <sheetData>
    <row r="1" spans="1:4" ht="32.1" x14ac:dyDescent="0.45">
      <c r="A1" s="2" t="s">
        <v>8</v>
      </c>
      <c r="B1" s="2" t="s">
        <v>9</v>
      </c>
    </row>
    <row r="2" spans="1:4" ht="17.100000000000001" x14ac:dyDescent="0.45">
      <c r="A2" s="54">
        <v>1989</v>
      </c>
      <c r="B2" s="54">
        <v>2016</v>
      </c>
      <c r="C2" t="str">
        <f>A2&amp;"-"&amp;B2</f>
        <v>1989-2016</v>
      </c>
      <c r="D2" t="s">
        <v>338</v>
      </c>
    </row>
    <row r="3" spans="1:4" ht="17.100000000000001" x14ac:dyDescent="0.45">
      <c r="A3" s="54">
        <v>1982</v>
      </c>
      <c r="B3" s="54">
        <v>2016</v>
      </c>
      <c r="C3" t="str">
        <f t="shared" ref="C3:C60" si="0">A3&amp;"-"&amp;B3</f>
        <v>1982-2016</v>
      </c>
      <c r="D3" t="s">
        <v>339</v>
      </c>
    </row>
    <row r="4" spans="1:4" ht="17.100000000000001" x14ac:dyDescent="0.45">
      <c r="A4" s="54">
        <v>1925</v>
      </c>
      <c r="B4" s="54">
        <v>1940</v>
      </c>
      <c r="C4" t="str">
        <f t="shared" si="0"/>
        <v>1925-1940</v>
      </c>
      <c r="D4" t="s">
        <v>340</v>
      </c>
    </row>
    <row r="5" spans="1:4" ht="17.100000000000001" x14ac:dyDescent="0.45">
      <c r="A5" s="54">
        <v>1941</v>
      </c>
      <c r="B5" s="54">
        <v>1973</v>
      </c>
      <c r="C5" t="str">
        <f t="shared" si="0"/>
        <v>1941-1973</v>
      </c>
      <c r="D5" t="s">
        <v>341</v>
      </c>
    </row>
    <row r="6" spans="1:4" ht="17.100000000000001" x14ac:dyDescent="0.45">
      <c r="A6" s="54">
        <v>1974</v>
      </c>
      <c r="B6" s="54">
        <v>1988</v>
      </c>
      <c r="C6" t="str">
        <f t="shared" si="0"/>
        <v>1974-1988</v>
      </c>
      <c r="D6" t="s">
        <v>342</v>
      </c>
    </row>
    <row r="7" spans="1:4" ht="17.100000000000001" x14ac:dyDescent="0.45">
      <c r="A7" s="54">
        <v>1952</v>
      </c>
      <c r="B7" s="54">
        <v>1987</v>
      </c>
      <c r="C7" t="str">
        <f t="shared" si="0"/>
        <v>1952-1987</v>
      </c>
      <c r="D7" t="s">
        <v>343</v>
      </c>
    </row>
    <row r="8" spans="1:4" ht="17.100000000000001" x14ac:dyDescent="0.45">
      <c r="A8" s="54">
        <v>1988</v>
      </c>
      <c r="B8" s="54">
        <v>2016</v>
      </c>
      <c r="C8" t="str">
        <f t="shared" si="0"/>
        <v>1988-2016</v>
      </c>
      <c r="D8" t="s">
        <v>344</v>
      </c>
    </row>
    <row r="9" spans="1:4" ht="17.100000000000001" x14ac:dyDescent="0.45">
      <c r="A9" s="54">
        <v>1977</v>
      </c>
      <c r="B9" s="54">
        <v>2016</v>
      </c>
      <c r="C9" t="str">
        <f t="shared" si="0"/>
        <v>1977-2016</v>
      </c>
      <c r="D9" t="s">
        <v>345</v>
      </c>
    </row>
    <row r="10" spans="1:4" ht="17.100000000000001" x14ac:dyDescent="0.45">
      <c r="A10" s="54">
        <v>1978</v>
      </c>
      <c r="B10" s="54">
        <v>2016</v>
      </c>
      <c r="C10" t="str">
        <f t="shared" si="0"/>
        <v>1978-2016</v>
      </c>
      <c r="D10" t="s">
        <v>346</v>
      </c>
    </row>
    <row r="11" spans="1:4" ht="17.100000000000001" x14ac:dyDescent="0.45">
      <c r="A11" s="54">
        <v>1885</v>
      </c>
      <c r="B11" s="54">
        <v>2016</v>
      </c>
      <c r="C11" t="str">
        <f t="shared" si="0"/>
        <v>1885-2016</v>
      </c>
      <c r="D11" t="s">
        <v>347</v>
      </c>
    </row>
    <row r="12" spans="1:4" ht="17.100000000000001" x14ac:dyDescent="0.45">
      <c r="A12" s="54">
        <v>1922</v>
      </c>
      <c r="B12" s="54">
        <v>1924</v>
      </c>
      <c r="C12" t="str">
        <f t="shared" si="0"/>
        <v>1922-1924</v>
      </c>
      <c r="D12" t="s">
        <v>348</v>
      </c>
    </row>
    <row r="13" spans="1:4" ht="17.100000000000001" x14ac:dyDescent="0.45">
      <c r="A13" s="54">
        <v>1926</v>
      </c>
      <c r="B13" s="54">
        <v>1928</v>
      </c>
      <c r="C13" t="str">
        <f t="shared" si="0"/>
        <v>1926-1928</v>
      </c>
      <c r="D13" t="s">
        <v>349</v>
      </c>
    </row>
    <row r="14" spans="1:4" ht="17.100000000000001" x14ac:dyDescent="0.45">
      <c r="A14" s="54">
        <v>1978</v>
      </c>
      <c r="B14" s="54">
        <v>1981</v>
      </c>
      <c r="C14" t="str">
        <f t="shared" si="0"/>
        <v>1978-1981</v>
      </c>
      <c r="D14" t="s">
        <v>350</v>
      </c>
    </row>
    <row r="15" spans="1:4" ht="17.100000000000001" x14ac:dyDescent="0.45">
      <c r="A15" s="54">
        <v>1976</v>
      </c>
      <c r="B15" s="54">
        <v>2016</v>
      </c>
      <c r="C15" t="str">
        <f t="shared" si="0"/>
        <v>1976-2016</v>
      </c>
      <c r="D15" t="s">
        <v>351</v>
      </c>
    </row>
    <row r="16" spans="1:4" ht="17.100000000000001" x14ac:dyDescent="0.45">
      <c r="A16" s="54">
        <v>1953</v>
      </c>
      <c r="B16" s="54">
        <v>1962</v>
      </c>
      <c r="C16" t="str">
        <f t="shared" si="0"/>
        <v>1953-1962</v>
      </c>
      <c r="D16" t="s">
        <v>352</v>
      </c>
    </row>
    <row r="17" spans="1:4" ht="17.100000000000001" x14ac:dyDescent="0.45">
      <c r="A17" s="54">
        <v>1963</v>
      </c>
      <c r="B17" s="54">
        <v>2016</v>
      </c>
      <c r="C17" t="str">
        <f t="shared" si="0"/>
        <v>1963-2016</v>
      </c>
      <c r="D17" t="s">
        <v>353</v>
      </c>
    </row>
    <row r="18" spans="1:4" ht="17.100000000000001" x14ac:dyDescent="0.45">
      <c r="A18" s="54">
        <v>1982</v>
      </c>
      <c r="B18" s="54">
        <v>2016</v>
      </c>
      <c r="C18" t="str">
        <f t="shared" si="0"/>
        <v>1982-2016</v>
      </c>
      <c r="D18" t="s">
        <v>339</v>
      </c>
    </row>
    <row r="19" spans="1:4" ht="17.100000000000001" x14ac:dyDescent="0.45">
      <c r="A19" s="54">
        <v>1973</v>
      </c>
      <c r="B19" s="54">
        <v>2016</v>
      </c>
      <c r="C19" t="str">
        <f t="shared" si="0"/>
        <v>1973-2016</v>
      </c>
      <c r="D19" t="s">
        <v>354</v>
      </c>
    </row>
    <row r="20" spans="1:4" ht="17.100000000000001" x14ac:dyDescent="0.45">
      <c r="A20" s="54">
        <v>1985</v>
      </c>
      <c r="B20" s="54">
        <v>2016</v>
      </c>
      <c r="C20" t="str">
        <f t="shared" si="0"/>
        <v>1985-2016</v>
      </c>
      <c r="D20" t="s">
        <v>355</v>
      </c>
    </row>
    <row r="21" spans="1:4" ht="17.100000000000001" x14ac:dyDescent="0.45">
      <c r="A21" s="54">
        <v>1990</v>
      </c>
      <c r="B21" s="54">
        <v>2016</v>
      </c>
      <c r="C21" t="str">
        <f t="shared" si="0"/>
        <v>1990-2016</v>
      </c>
      <c r="D21" t="s">
        <v>356</v>
      </c>
    </row>
    <row r="22" spans="1:4" ht="17.100000000000001" x14ac:dyDescent="0.45">
      <c r="A22" s="54">
        <v>1993</v>
      </c>
      <c r="B22" s="54">
        <v>2016</v>
      </c>
      <c r="C22" t="str">
        <f t="shared" si="0"/>
        <v>1993-2016</v>
      </c>
      <c r="D22" t="s">
        <v>357</v>
      </c>
    </row>
    <row r="23" spans="1:4" ht="17.100000000000001" x14ac:dyDescent="0.45">
      <c r="A23" s="54">
        <v>1966</v>
      </c>
      <c r="B23" s="54">
        <v>2016</v>
      </c>
      <c r="C23" t="str">
        <f t="shared" si="0"/>
        <v>1966-2016</v>
      </c>
      <c r="D23" t="s">
        <v>358</v>
      </c>
    </row>
    <row r="24" spans="1:4" ht="17.100000000000001" x14ac:dyDescent="0.45">
      <c r="A24" s="54">
        <v>1948</v>
      </c>
      <c r="B24" s="54">
        <v>2016</v>
      </c>
      <c r="C24" t="str">
        <f t="shared" si="0"/>
        <v>1948-2016</v>
      </c>
      <c r="D24" t="s">
        <v>359</v>
      </c>
    </row>
    <row r="25" spans="1:4" ht="17.100000000000001" x14ac:dyDescent="0.45">
      <c r="A25" s="54">
        <v>1979</v>
      </c>
      <c r="B25" s="54">
        <v>2016</v>
      </c>
      <c r="C25" t="str">
        <f t="shared" si="0"/>
        <v>1979-2016</v>
      </c>
      <c r="D25" t="s">
        <v>360</v>
      </c>
    </row>
    <row r="26" spans="1:4" ht="17.100000000000001" x14ac:dyDescent="0.45">
      <c r="A26" s="54">
        <v>1981</v>
      </c>
      <c r="B26" s="54">
        <v>2016</v>
      </c>
      <c r="C26" t="str">
        <f t="shared" si="0"/>
        <v>1981-2016</v>
      </c>
      <c r="D26" t="s">
        <v>361</v>
      </c>
    </row>
    <row r="27" spans="1:4" ht="17.100000000000001" x14ac:dyDescent="0.45">
      <c r="A27" s="54">
        <v>1977</v>
      </c>
      <c r="B27" s="54">
        <v>2016</v>
      </c>
      <c r="C27" t="str">
        <f t="shared" si="0"/>
        <v>1977-2016</v>
      </c>
      <c r="D27" t="s">
        <v>345</v>
      </c>
    </row>
    <row r="28" spans="1:4" ht="17.100000000000001" x14ac:dyDescent="0.45">
      <c r="A28" s="54">
        <v>1990</v>
      </c>
      <c r="B28" s="54">
        <v>2016</v>
      </c>
      <c r="C28" t="str">
        <f t="shared" si="0"/>
        <v>1990-2016</v>
      </c>
      <c r="D28" t="s">
        <v>356</v>
      </c>
    </row>
    <row r="29" spans="1:4" ht="17.100000000000001" x14ac:dyDescent="0.45">
      <c r="A29" s="54">
        <v>1992</v>
      </c>
      <c r="B29" s="54">
        <v>2016</v>
      </c>
      <c r="C29" t="str">
        <f t="shared" si="0"/>
        <v>1992-2016</v>
      </c>
      <c r="D29" t="s">
        <v>362</v>
      </c>
    </row>
    <row r="30" spans="1:4" ht="17.100000000000001" x14ac:dyDescent="0.45">
      <c r="A30" s="54">
        <v>1983</v>
      </c>
      <c r="B30" s="54">
        <v>2016</v>
      </c>
      <c r="C30" t="str">
        <f t="shared" si="0"/>
        <v>1983-2016</v>
      </c>
      <c r="D30" t="s">
        <v>363</v>
      </c>
    </row>
    <row r="31" spans="1:4" ht="17.100000000000001" x14ac:dyDescent="0.45">
      <c r="A31" s="54">
        <v>1951</v>
      </c>
      <c r="B31" s="54">
        <v>1988</v>
      </c>
      <c r="C31" t="str">
        <f t="shared" si="0"/>
        <v>1951-1988</v>
      </c>
      <c r="D31" t="s">
        <v>364</v>
      </c>
    </row>
    <row r="32" spans="1:4" ht="17.100000000000001" x14ac:dyDescent="0.45">
      <c r="A32" s="54">
        <v>1989</v>
      </c>
      <c r="B32" s="54">
        <v>2016</v>
      </c>
      <c r="C32" t="str">
        <f t="shared" si="0"/>
        <v>1989-2016</v>
      </c>
      <c r="D32" t="s">
        <v>338</v>
      </c>
    </row>
    <row r="33" spans="1:4" ht="17.100000000000001" x14ac:dyDescent="0.45">
      <c r="A33" s="54">
        <v>1929</v>
      </c>
      <c r="B33" s="54">
        <v>1950</v>
      </c>
      <c r="C33" t="str">
        <f t="shared" si="0"/>
        <v>1929-1950</v>
      </c>
      <c r="D33" t="s">
        <v>365</v>
      </c>
    </row>
    <row r="34" spans="1:4" ht="17.100000000000001" x14ac:dyDescent="0.45">
      <c r="A34" s="54">
        <v>2012</v>
      </c>
      <c r="B34" s="54">
        <v>2016</v>
      </c>
      <c r="C34" t="str">
        <f t="shared" si="0"/>
        <v>2012-2016</v>
      </c>
      <c r="D34" t="s">
        <v>366</v>
      </c>
    </row>
    <row r="35" spans="1:4" x14ac:dyDescent="0.3">
      <c r="A35" s="54">
        <v>1961</v>
      </c>
      <c r="B35" s="54">
        <v>2011</v>
      </c>
      <c r="C35" t="str">
        <f t="shared" si="0"/>
        <v>1961-2011</v>
      </c>
      <c r="D35" t="s">
        <v>367</v>
      </c>
    </row>
    <row r="36" spans="1:4" x14ac:dyDescent="0.3">
      <c r="A36" s="54">
        <v>1963</v>
      </c>
      <c r="B36" s="54">
        <v>2016</v>
      </c>
      <c r="C36" t="str">
        <f t="shared" si="0"/>
        <v>1963-2016</v>
      </c>
      <c r="D36" t="s">
        <v>353</v>
      </c>
    </row>
    <row r="37" spans="1:4" x14ac:dyDescent="0.3">
      <c r="A37" s="54">
        <v>1951</v>
      </c>
      <c r="B37" s="54">
        <v>1951</v>
      </c>
      <c r="C37" t="str">
        <f t="shared" si="0"/>
        <v>1951-1951</v>
      </c>
      <c r="D37" t="s">
        <v>368</v>
      </c>
    </row>
    <row r="38" spans="1:4" x14ac:dyDescent="0.3">
      <c r="A38" s="54">
        <v>1980</v>
      </c>
      <c r="B38" s="54">
        <v>2016</v>
      </c>
      <c r="C38" t="str">
        <f t="shared" si="0"/>
        <v>1980-2016</v>
      </c>
      <c r="D38" t="s">
        <v>369</v>
      </c>
    </row>
    <row r="39" spans="1:4" x14ac:dyDescent="0.3">
      <c r="A39" s="54">
        <v>1969</v>
      </c>
      <c r="B39" s="54">
        <v>1979</v>
      </c>
      <c r="C39" t="str">
        <f t="shared" si="0"/>
        <v>1969-1979</v>
      </c>
      <c r="D39" t="s">
        <v>370</v>
      </c>
    </row>
    <row r="40" spans="1:4" x14ac:dyDescent="0.3">
      <c r="A40" s="54">
        <v>1994</v>
      </c>
      <c r="B40" s="54">
        <v>2016</v>
      </c>
      <c r="C40" t="str">
        <f t="shared" si="0"/>
        <v>1994-2016</v>
      </c>
      <c r="D40" t="s">
        <v>371</v>
      </c>
    </row>
    <row r="41" spans="1:4" x14ac:dyDescent="0.3">
      <c r="A41" s="54">
        <v>1951</v>
      </c>
      <c r="B41" s="54">
        <v>2012</v>
      </c>
      <c r="C41" t="str">
        <f t="shared" si="0"/>
        <v>1951-2012</v>
      </c>
      <c r="D41" t="s">
        <v>372</v>
      </c>
    </row>
    <row r="42" spans="1:4" x14ac:dyDescent="0.3">
      <c r="A42" s="54">
        <v>2013</v>
      </c>
      <c r="B42" s="54">
        <v>2016</v>
      </c>
      <c r="C42" t="str">
        <f t="shared" si="0"/>
        <v>2013-2016</v>
      </c>
      <c r="D42" t="s">
        <v>373</v>
      </c>
    </row>
    <row r="43" spans="1:4" x14ac:dyDescent="0.3">
      <c r="A43" s="54">
        <v>1924</v>
      </c>
      <c r="B43" s="54">
        <v>1925</v>
      </c>
      <c r="C43" t="str">
        <f t="shared" si="0"/>
        <v>1924-1925</v>
      </c>
      <c r="D43" t="s">
        <v>374</v>
      </c>
    </row>
    <row r="44" spans="1:4" x14ac:dyDescent="0.3">
      <c r="A44" s="54">
        <v>1980</v>
      </c>
      <c r="B44" s="54">
        <v>2016</v>
      </c>
      <c r="C44" t="str">
        <f t="shared" si="0"/>
        <v>1980-2016</v>
      </c>
      <c r="D44" t="s">
        <v>369</v>
      </c>
    </row>
    <row r="45" spans="1:4" x14ac:dyDescent="0.3">
      <c r="A45" s="54">
        <v>1953</v>
      </c>
      <c r="B45" s="54">
        <v>2016</v>
      </c>
      <c r="C45" t="str">
        <f t="shared" si="0"/>
        <v>1953-2016</v>
      </c>
      <c r="D45" t="s">
        <v>375</v>
      </c>
    </row>
    <row r="46" spans="1:4" x14ac:dyDescent="0.3">
      <c r="A46" s="54">
        <v>1925</v>
      </c>
      <c r="B46" s="54">
        <v>1951</v>
      </c>
      <c r="C46" t="str">
        <f t="shared" si="0"/>
        <v>1925-1951</v>
      </c>
      <c r="D46" t="s">
        <v>376</v>
      </c>
    </row>
    <row r="47" spans="1:4" x14ac:dyDescent="0.3">
      <c r="A47" s="54">
        <v>1926</v>
      </c>
      <c r="B47" s="54">
        <v>2016</v>
      </c>
      <c r="C47" t="str">
        <f t="shared" si="0"/>
        <v>1926-2016</v>
      </c>
      <c r="D47" t="s">
        <v>377</v>
      </c>
    </row>
    <row r="48" spans="1:4" x14ac:dyDescent="0.3">
      <c r="A48" s="54">
        <v>1962</v>
      </c>
      <c r="B48" s="54">
        <v>2016</v>
      </c>
      <c r="C48" t="str">
        <f t="shared" si="0"/>
        <v>1962-2016</v>
      </c>
      <c r="D48" t="s">
        <v>378</v>
      </c>
    </row>
    <row r="49" spans="1:4" x14ac:dyDescent="0.3">
      <c r="A49" s="54">
        <v>1946</v>
      </c>
      <c r="B49" s="54">
        <v>1957</v>
      </c>
      <c r="C49" t="str">
        <f t="shared" si="0"/>
        <v>1946-1957</v>
      </c>
      <c r="D49" t="s">
        <v>379</v>
      </c>
    </row>
    <row r="50" spans="1:4" x14ac:dyDescent="0.3">
      <c r="A50" s="54">
        <v>1958</v>
      </c>
      <c r="B50" s="54">
        <v>1961</v>
      </c>
      <c r="C50" t="str">
        <f t="shared" si="0"/>
        <v>1958-1961</v>
      </c>
      <c r="D50" t="s">
        <v>380</v>
      </c>
    </row>
    <row r="51" spans="1:4" x14ac:dyDescent="0.3">
      <c r="A51" s="54">
        <v>1976</v>
      </c>
      <c r="B51" s="54">
        <v>2016</v>
      </c>
      <c r="C51" t="str">
        <f t="shared" si="0"/>
        <v>1976-2016</v>
      </c>
      <c r="D51" t="s">
        <v>351</v>
      </c>
    </row>
    <row r="52" spans="1:4" x14ac:dyDescent="0.3">
      <c r="A52" s="54">
        <v>2001</v>
      </c>
      <c r="B52" s="54">
        <v>2016</v>
      </c>
      <c r="C52" t="str">
        <f t="shared" si="0"/>
        <v>2001-2016</v>
      </c>
      <c r="D52" t="s">
        <v>381</v>
      </c>
    </row>
    <row r="53" spans="1:4" x14ac:dyDescent="0.3">
      <c r="A53" s="54">
        <v>1979</v>
      </c>
      <c r="B53" s="54">
        <v>2016</v>
      </c>
      <c r="C53" t="str">
        <f t="shared" si="0"/>
        <v>1979-2016</v>
      </c>
      <c r="D53" t="s">
        <v>360</v>
      </c>
    </row>
    <row r="54" spans="1:4" x14ac:dyDescent="0.3">
      <c r="A54" s="54">
        <v>1903</v>
      </c>
      <c r="B54" s="54">
        <v>1918</v>
      </c>
      <c r="C54" t="str">
        <f t="shared" si="0"/>
        <v>1903-1918</v>
      </c>
      <c r="D54" t="s">
        <v>382</v>
      </c>
    </row>
    <row r="55" spans="1:4" x14ac:dyDescent="0.3">
      <c r="A55" s="54">
        <v>1922</v>
      </c>
      <c r="B55" s="54">
        <v>1947</v>
      </c>
      <c r="C55" t="str">
        <f t="shared" si="0"/>
        <v>1922-1947</v>
      </c>
      <c r="D55" t="s">
        <v>383</v>
      </c>
    </row>
    <row r="56" spans="1:4" x14ac:dyDescent="0.3">
      <c r="A56" s="54">
        <v>1919</v>
      </c>
      <c r="B56" s="54">
        <v>1921</v>
      </c>
      <c r="C56" t="str">
        <f t="shared" si="0"/>
        <v>1919-1921</v>
      </c>
      <c r="D56" t="s">
        <v>384</v>
      </c>
    </row>
    <row r="57" spans="1:4" x14ac:dyDescent="0.3">
      <c r="A57" s="54">
        <v>2003</v>
      </c>
      <c r="B57" s="54">
        <v>2010</v>
      </c>
      <c r="C57" t="str">
        <f t="shared" si="0"/>
        <v>2003-2010</v>
      </c>
      <c r="D57" t="s">
        <v>385</v>
      </c>
    </row>
    <row r="58" spans="1:4" x14ac:dyDescent="0.3">
      <c r="A58" s="54">
        <v>2003</v>
      </c>
      <c r="B58" s="54">
        <v>2003</v>
      </c>
      <c r="C58" t="str">
        <f t="shared" si="0"/>
        <v>2003-2003</v>
      </c>
      <c r="D58" t="s">
        <v>386</v>
      </c>
    </row>
    <row r="59" spans="1:4" x14ac:dyDescent="0.3">
      <c r="A59" s="54">
        <v>1889</v>
      </c>
      <c r="B59" s="54">
        <v>1902</v>
      </c>
      <c r="C59" t="str">
        <f t="shared" si="0"/>
        <v>1889-1902</v>
      </c>
      <c r="D59" t="s">
        <v>387</v>
      </c>
    </row>
    <row r="60" spans="1:4" x14ac:dyDescent="0.3">
      <c r="A60" s="54">
        <v>1963</v>
      </c>
      <c r="B60" s="54">
        <v>2016</v>
      </c>
      <c r="C60" t="str">
        <f t="shared" si="0"/>
        <v>1963-2016</v>
      </c>
      <c r="D60" t="s">
        <v>353</v>
      </c>
    </row>
  </sheetData>
  <phoneticPr fontId="3" type="noConversion"/>
  <dataValidations count="1">
    <dataValidation allowBlank="1" showInputMessage="1" showErrorMessage="1" promptTitle="Full Text End Year 형식" prompt="- 숫자만 입력하세요. _x000a_  예)2001_x000a_- 현재까지 원문이 제공될 경우 현재 년도를 입력하세요._x000a_  예)2021_x000a_  _x000a_" sqref="B2:B3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LWW Premier (셋업완료)</vt:lpstr>
      <vt:lpstr>LWW Premier J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Hye-young Kim</dc:creator>
  <cp:lastModifiedBy>Hye-young Kim</cp:lastModifiedBy>
  <dcterms:created xsi:type="dcterms:W3CDTF">2021-10-27T04:01:14Z</dcterms:created>
  <dcterms:modified xsi:type="dcterms:W3CDTF">2022-02-17T04:15:18Z</dcterms:modified>
</cp:coreProperties>
</file>